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NIKOLINA GLAVNA KNJIGA\IZVRŠENJA\2026\01-06-2026\"/>
    </mc:Choice>
  </mc:AlternateContent>
  <bookViews>
    <workbookView xWindow="0" yWindow="0" windowWidth="21600" windowHeight="8430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OSEBNI DIO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3" l="1"/>
  <c r="I9" i="3"/>
  <c r="E15" i="8" l="1"/>
  <c r="F171" i="12"/>
  <c r="F170" i="12" s="1"/>
  <c r="H172" i="12"/>
  <c r="G172" i="12"/>
  <c r="D48" i="12" l="1"/>
  <c r="D100" i="12"/>
  <c r="D79" i="12"/>
  <c r="E133" i="12"/>
  <c r="E8" i="8"/>
  <c r="D8" i="8"/>
  <c r="I22" i="3" l="1"/>
  <c r="G65" i="3" l="1"/>
  <c r="H44" i="3"/>
  <c r="G44" i="3"/>
  <c r="C15" i="8"/>
  <c r="D71" i="12"/>
  <c r="D67" i="12"/>
  <c r="D66" i="12" s="1"/>
  <c r="D57" i="12" s="1"/>
  <c r="D59" i="12"/>
  <c r="D53" i="12"/>
  <c r="D52" i="12" s="1"/>
  <c r="D51" i="12" s="1"/>
  <c r="D41" i="12"/>
  <c r="I87" i="3" l="1"/>
  <c r="I67" i="3"/>
  <c r="I79" i="3"/>
  <c r="K92" i="3"/>
  <c r="J92" i="3"/>
  <c r="K89" i="3"/>
  <c r="J89" i="3"/>
  <c r="I91" i="3"/>
  <c r="J80" i="3"/>
  <c r="J66" i="3"/>
  <c r="K66" i="3"/>
  <c r="K80" i="3"/>
  <c r="I65" i="3"/>
  <c r="J65" i="3" s="1"/>
  <c r="J91" i="3" l="1"/>
  <c r="F100" i="12"/>
  <c r="F126" i="12"/>
  <c r="F115" i="12"/>
  <c r="F79" i="12"/>
  <c r="F67" i="12"/>
  <c r="F66" i="12" s="1"/>
  <c r="F95" i="12"/>
  <c r="F93" i="12"/>
  <c r="D93" i="12"/>
  <c r="E100" i="12"/>
  <c r="H49" i="12"/>
  <c r="G49" i="12"/>
  <c r="F48" i="12"/>
  <c r="F47" i="12" s="1"/>
  <c r="F46" i="12" s="1"/>
  <c r="F45" i="12" s="1"/>
  <c r="F44" i="12" s="1"/>
  <c r="E48" i="12"/>
  <c r="E47" i="12" s="1"/>
  <c r="E126" i="12"/>
  <c r="H127" i="12"/>
  <c r="G127" i="12"/>
  <c r="E115" i="12"/>
  <c r="E79" i="12"/>
  <c r="H87" i="12"/>
  <c r="G87" i="12"/>
  <c r="F86" i="12"/>
  <c r="E86" i="12"/>
  <c r="D86" i="12"/>
  <c r="E59" i="12"/>
  <c r="E62" i="12"/>
  <c r="H68" i="12"/>
  <c r="G68" i="12"/>
  <c r="E67" i="12"/>
  <c r="E66" i="12" s="1"/>
  <c r="F54" i="12"/>
  <c r="F53" i="12" s="1"/>
  <c r="H55" i="12"/>
  <c r="G55" i="12"/>
  <c r="E54" i="12"/>
  <c r="E53" i="12" s="1"/>
  <c r="E22" i="12"/>
  <c r="E27" i="12"/>
  <c r="E34" i="12"/>
  <c r="H91" i="3"/>
  <c r="K91" i="3" s="1"/>
  <c r="H79" i="3"/>
  <c r="H65" i="3"/>
  <c r="K65" i="3" s="1"/>
  <c r="H86" i="12" l="1"/>
  <c r="D47" i="12"/>
  <c r="D46" i="12" s="1"/>
  <c r="D45" i="12" s="1"/>
  <c r="D44" i="12" s="1"/>
  <c r="G86" i="12"/>
  <c r="E46" i="12"/>
  <c r="E45" i="12" s="1"/>
  <c r="E44" i="12" s="1"/>
  <c r="H48" i="12"/>
  <c r="G48" i="12"/>
  <c r="H47" i="12"/>
  <c r="H54" i="12"/>
  <c r="G54" i="12"/>
  <c r="J81" i="3"/>
  <c r="J84" i="3"/>
  <c r="J88" i="3"/>
  <c r="J90" i="3"/>
  <c r="J94" i="3"/>
  <c r="K81" i="3"/>
  <c r="K84" i="3"/>
  <c r="K88" i="3"/>
  <c r="K90" i="3"/>
  <c r="K94" i="3"/>
  <c r="K76" i="3"/>
  <c r="K77" i="3"/>
  <c r="J76" i="3"/>
  <c r="J77" i="3"/>
  <c r="K48" i="3"/>
  <c r="K49" i="3"/>
  <c r="K50" i="3"/>
  <c r="K51" i="3"/>
  <c r="K53" i="3"/>
  <c r="K54" i="3"/>
  <c r="K55" i="3"/>
  <c r="K56" i="3"/>
  <c r="K57" i="3"/>
  <c r="K59" i="3"/>
  <c r="K60" i="3"/>
  <c r="K61" i="3"/>
  <c r="K62" i="3"/>
  <c r="K63" i="3"/>
  <c r="K64" i="3"/>
  <c r="K68" i="3"/>
  <c r="K69" i="3"/>
  <c r="K70" i="3"/>
  <c r="K71" i="3"/>
  <c r="K72" i="3"/>
  <c r="K73" i="3"/>
  <c r="J49" i="3"/>
  <c r="J50" i="3"/>
  <c r="J51" i="3"/>
  <c r="J53" i="3"/>
  <c r="J54" i="3"/>
  <c r="J55" i="3"/>
  <c r="J56" i="3"/>
  <c r="J57" i="3"/>
  <c r="J59" i="3"/>
  <c r="J60" i="3"/>
  <c r="J61" i="3"/>
  <c r="J62" i="3"/>
  <c r="J63" i="3"/>
  <c r="J64" i="3"/>
  <c r="J68" i="3"/>
  <c r="J69" i="3"/>
  <c r="J70" i="3"/>
  <c r="J71" i="3"/>
  <c r="J72" i="3"/>
  <c r="J73" i="3"/>
  <c r="K45" i="3"/>
  <c r="J45" i="3"/>
  <c r="G46" i="12" l="1"/>
  <c r="G47" i="12"/>
  <c r="H46" i="12"/>
  <c r="H45" i="12"/>
  <c r="G45" i="12"/>
  <c r="J23" i="3"/>
  <c r="J24" i="3"/>
  <c r="J26" i="3"/>
  <c r="J27" i="3"/>
  <c r="J30" i="3"/>
  <c r="J31" i="3"/>
  <c r="K13" i="1" l="1"/>
  <c r="J13" i="1"/>
  <c r="J9" i="1"/>
  <c r="J12" i="1"/>
  <c r="K9" i="1"/>
  <c r="K12" i="1"/>
  <c r="G31" i="8"/>
  <c r="G32" i="8"/>
  <c r="G34" i="8"/>
  <c r="G36" i="8"/>
  <c r="G38" i="8"/>
  <c r="G39" i="8"/>
  <c r="G40" i="8"/>
  <c r="G41" i="8"/>
  <c r="G42" i="8"/>
  <c r="G44" i="8"/>
  <c r="F31" i="8"/>
  <c r="F32" i="8"/>
  <c r="F34" i="8"/>
  <c r="F36" i="8"/>
  <c r="F38" i="8"/>
  <c r="F39" i="8"/>
  <c r="F40" i="8"/>
  <c r="F41" i="8"/>
  <c r="F42" i="8"/>
  <c r="F44" i="8"/>
  <c r="G24" i="8"/>
  <c r="G25" i="8"/>
  <c r="G26" i="8"/>
  <c r="G27" i="8"/>
  <c r="F24" i="8"/>
  <c r="F25" i="8"/>
  <c r="F26" i="8"/>
  <c r="F27" i="8"/>
  <c r="G9" i="8"/>
  <c r="G10" i="8"/>
  <c r="G12" i="8"/>
  <c r="G14" i="8"/>
  <c r="G16" i="8"/>
  <c r="G17" i="8"/>
  <c r="G18" i="8"/>
  <c r="G19" i="8"/>
  <c r="G20" i="8"/>
  <c r="G22" i="8"/>
  <c r="F9" i="8"/>
  <c r="F10" i="8"/>
  <c r="F12" i="8"/>
  <c r="F14" i="8"/>
  <c r="F16" i="8"/>
  <c r="F17" i="8"/>
  <c r="F18" i="8"/>
  <c r="F19" i="8"/>
  <c r="F20" i="8"/>
  <c r="F22" i="8"/>
  <c r="K35" i="3"/>
  <c r="K30" i="3"/>
  <c r="K31" i="3"/>
  <c r="K23" i="3"/>
  <c r="K24" i="3"/>
  <c r="K26" i="3"/>
  <c r="K27" i="3"/>
  <c r="K20" i="3"/>
  <c r="K12" i="3"/>
  <c r="K13" i="3"/>
  <c r="K15" i="3"/>
  <c r="K17" i="3"/>
  <c r="D64" i="12" l="1"/>
  <c r="D58" i="12" s="1"/>
  <c r="E64" i="12"/>
  <c r="E58" i="12" s="1"/>
  <c r="H16" i="12"/>
  <c r="H19" i="12"/>
  <c r="H20" i="12"/>
  <c r="H21" i="12"/>
  <c r="H23" i="12"/>
  <c r="H24" i="12"/>
  <c r="H25" i="12"/>
  <c r="H26" i="12"/>
  <c r="H28" i="12"/>
  <c r="H29" i="12"/>
  <c r="H30" i="12"/>
  <c r="H31" i="12"/>
  <c r="H32" i="12"/>
  <c r="H33" i="12"/>
  <c r="H35" i="12"/>
  <c r="H36" i="12"/>
  <c r="H37" i="12"/>
  <c r="H38" i="12"/>
  <c r="H39" i="12"/>
  <c r="H42" i="12"/>
  <c r="H43" i="12"/>
  <c r="H60" i="12"/>
  <c r="H61" i="12"/>
  <c r="H62" i="12"/>
  <c r="H63" i="12"/>
  <c r="H65" i="12"/>
  <c r="H72" i="12"/>
  <c r="H73" i="12"/>
  <c r="H75" i="12"/>
  <c r="H81" i="12"/>
  <c r="H82" i="12"/>
  <c r="H83" i="12"/>
  <c r="H85" i="12"/>
  <c r="H92" i="12"/>
  <c r="H94" i="12"/>
  <c r="H96" i="12"/>
  <c r="H99" i="12"/>
  <c r="H102" i="12"/>
  <c r="H103" i="12"/>
  <c r="H105" i="12"/>
  <c r="H106" i="12"/>
  <c r="H107" i="12"/>
  <c r="H109" i="12"/>
  <c r="H110" i="12"/>
  <c r="H113" i="12"/>
  <c r="H117" i="12"/>
  <c r="H120" i="12"/>
  <c r="H124" i="12"/>
  <c r="H125" i="12"/>
  <c r="H129" i="12"/>
  <c r="H134" i="12"/>
  <c r="H135" i="12"/>
  <c r="H137" i="12"/>
  <c r="H141" i="12"/>
  <c r="H147" i="12"/>
  <c r="H153" i="12"/>
  <c r="H159" i="12"/>
  <c r="H165" i="12"/>
  <c r="H167" i="12"/>
  <c r="H169" i="12"/>
  <c r="H173" i="12"/>
  <c r="H175" i="12"/>
  <c r="H180" i="12"/>
  <c r="H182" i="12"/>
  <c r="H184" i="12"/>
  <c r="H187" i="12"/>
  <c r="H189" i="12"/>
  <c r="G16" i="12"/>
  <c r="G19" i="12"/>
  <c r="G20" i="12"/>
  <c r="G21" i="12"/>
  <c r="G23" i="12"/>
  <c r="G24" i="12"/>
  <c r="G25" i="12"/>
  <c r="G26" i="12"/>
  <c r="G28" i="12"/>
  <c r="G29" i="12"/>
  <c r="G30" i="12"/>
  <c r="G31" i="12"/>
  <c r="G32" i="12"/>
  <c r="G33" i="12"/>
  <c r="G35" i="12"/>
  <c r="G36" i="12"/>
  <c r="G37" i="12"/>
  <c r="G38" i="12"/>
  <c r="G39" i="12"/>
  <c r="G42" i="12"/>
  <c r="G43" i="12"/>
  <c r="G60" i="12"/>
  <c r="G61" i="12"/>
  <c r="G62" i="12"/>
  <c r="G63" i="12"/>
  <c r="G65" i="12"/>
  <c r="G72" i="12"/>
  <c r="G73" i="12"/>
  <c r="G75" i="12"/>
  <c r="G81" i="12"/>
  <c r="G82" i="12"/>
  <c r="G83" i="12"/>
  <c r="G85" i="12"/>
  <c r="G92" i="12"/>
  <c r="G94" i="12"/>
  <c r="G96" i="12"/>
  <c r="G99" i="12"/>
  <c r="G102" i="12"/>
  <c r="G103" i="12"/>
  <c r="G105" i="12"/>
  <c r="G106" i="12"/>
  <c r="G107" i="12"/>
  <c r="G109" i="12"/>
  <c r="G110" i="12"/>
  <c r="G113" i="12"/>
  <c r="G117" i="12"/>
  <c r="G120" i="12"/>
  <c r="G124" i="12"/>
  <c r="G125" i="12"/>
  <c r="G129" i="12"/>
  <c r="G134" i="12"/>
  <c r="G135" i="12"/>
  <c r="G137" i="12"/>
  <c r="G141" i="12"/>
  <c r="G147" i="12"/>
  <c r="G153" i="12"/>
  <c r="G159" i="12"/>
  <c r="G165" i="12"/>
  <c r="G167" i="12"/>
  <c r="G169" i="12"/>
  <c r="G173" i="12"/>
  <c r="G175" i="12"/>
  <c r="G180" i="12"/>
  <c r="G182" i="12"/>
  <c r="G184" i="12"/>
  <c r="G187" i="12"/>
  <c r="G189" i="12"/>
  <c r="F64" i="12"/>
  <c r="F188" i="12"/>
  <c r="G188" i="12" s="1"/>
  <c r="F174" i="12"/>
  <c r="G174" i="12" s="1"/>
  <c r="F71" i="12"/>
  <c r="G71" i="12" s="1"/>
  <c r="I16" i="3"/>
  <c r="G64" i="12" l="1"/>
  <c r="E57" i="12"/>
  <c r="H64" i="12"/>
  <c r="D133" i="12"/>
  <c r="E188" i="12"/>
  <c r="H188" i="12" s="1"/>
  <c r="E171" i="12"/>
  <c r="E174" i="12"/>
  <c r="H174" i="12" s="1"/>
  <c r="F186" i="12"/>
  <c r="E186" i="12"/>
  <c r="D186" i="12"/>
  <c r="D185" i="12" s="1"/>
  <c r="F183" i="12"/>
  <c r="E183" i="12"/>
  <c r="D183" i="12"/>
  <c r="F181" i="12"/>
  <c r="E181" i="12"/>
  <c r="D181" i="12"/>
  <c r="F179" i="12"/>
  <c r="E179" i="12"/>
  <c r="D179" i="12"/>
  <c r="D171" i="12"/>
  <c r="D170" i="12" s="1"/>
  <c r="F168" i="12"/>
  <c r="E168" i="12"/>
  <c r="D168" i="12"/>
  <c r="F166" i="12"/>
  <c r="E166" i="12"/>
  <c r="D166" i="12"/>
  <c r="F164" i="12"/>
  <c r="E164" i="12"/>
  <c r="D164" i="12"/>
  <c r="D15" i="8"/>
  <c r="D178" i="12" l="1"/>
  <c r="D163" i="12"/>
  <c r="D162" i="12" s="1"/>
  <c r="H67" i="12"/>
  <c r="G67" i="12"/>
  <c r="G164" i="12"/>
  <c r="H164" i="12"/>
  <c r="E163" i="12"/>
  <c r="H181" i="12"/>
  <c r="G181" i="12"/>
  <c r="E185" i="12"/>
  <c r="F185" i="12"/>
  <c r="H186" i="12"/>
  <c r="G186" i="12"/>
  <c r="H183" i="12"/>
  <c r="G183" i="12"/>
  <c r="H179" i="12"/>
  <c r="G179" i="12"/>
  <c r="E170" i="12"/>
  <c r="G171" i="12"/>
  <c r="H171" i="12"/>
  <c r="G168" i="12"/>
  <c r="H168" i="12"/>
  <c r="H166" i="12"/>
  <c r="G166" i="12"/>
  <c r="E178" i="12"/>
  <c r="F178" i="12"/>
  <c r="D177" i="12"/>
  <c r="D176" i="12" s="1"/>
  <c r="F163" i="12"/>
  <c r="D161" i="12"/>
  <c r="G14" i="1"/>
  <c r="I75" i="3"/>
  <c r="E162" i="12" l="1"/>
  <c r="E161" i="12" s="1"/>
  <c r="H66" i="12"/>
  <c r="D160" i="12"/>
  <c r="E177" i="12"/>
  <c r="E176" i="12" s="1"/>
  <c r="E160" i="12" s="1"/>
  <c r="G185" i="12"/>
  <c r="H185" i="12"/>
  <c r="F177" i="12"/>
  <c r="H178" i="12"/>
  <c r="G178" i="12"/>
  <c r="G170" i="12"/>
  <c r="H170" i="12"/>
  <c r="F162" i="12"/>
  <c r="G163" i="12"/>
  <c r="H163" i="12"/>
  <c r="F74" i="12"/>
  <c r="E74" i="12"/>
  <c r="D74" i="12"/>
  <c r="D70" i="12" s="1"/>
  <c r="D112" i="12"/>
  <c r="H75" i="3"/>
  <c r="K75" i="3" s="1"/>
  <c r="G66" i="12" l="1"/>
  <c r="F176" i="12"/>
  <c r="H177" i="12"/>
  <c r="G177" i="12"/>
  <c r="F161" i="12"/>
  <c r="H162" i="12"/>
  <c r="G162" i="12"/>
  <c r="H74" i="12"/>
  <c r="G74" i="12"/>
  <c r="K22" i="1"/>
  <c r="J22" i="1"/>
  <c r="K43" i="3"/>
  <c r="K41" i="3"/>
  <c r="J48" i="3"/>
  <c r="J41" i="3"/>
  <c r="J43" i="3"/>
  <c r="J35" i="3"/>
  <c r="J20" i="3"/>
  <c r="J17" i="3"/>
  <c r="J13" i="3"/>
  <c r="J12" i="3"/>
  <c r="H42" i="3"/>
  <c r="H40" i="3"/>
  <c r="H47" i="3"/>
  <c r="H52" i="3"/>
  <c r="H58" i="3"/>
  <c r="H67" i="3"/>
  <c r="H74" i="3"/>
  <c r="H78" i="3"/>
  <c r="H83" i="3"/>
  <c r="H82" i="3" s="1"/>
  <c r="H93" i="3"/>
  <c r="H87" i="3"/>
  <c r="G93" i="3"/>
  <c r="G87" i="3"/>
  <c r="G83" i="3"/>
  <c r="G82" i="3" s="1"/>
  <c r="G79" i="3"/>
  <c r="G78" i="3" s="1"/>
  <c r="G75" i="3"/>
  <c r="G74" i="3" s="1"/>
  <c r="G67" i="3"/>
  <c r="G58" i="3"/>
  <c r="G52" i="3"/>
  <c r="G47" i="3"/>
  <c r="G42" i="3"/>
  <c r="G40" i="3"/>
  <c r="I93" i="3"/>
  <c r="I86" i="3" s="1"/>
  <c r="I14" i="3"/>
  <c r="K14" i="3" s="1"/>
  <c r="H14" i="3"/>
  <c r="G14" i="3"/>
  <c r="G16" i="3"/>
  <c r="H16" i="3"/>
  <c r="K16" i="3" s="1"/>
  <c r="I47" i="3"/>
  <c r="H29" i="3"/>
  <c r="H28" i="3" s="1"/>
  <c r="H25" i="3"/>
  <c r="H22" i="3"/>
  <c r="G22" i="3"/>
  <c r="H19" i="3"/>
  <c r="H18" i="3" s="1"/>
  <c r="H34" i="3"/>
  <c r="H33" i="3" s="1"/>
  <c r="H32" i="3" s="1"/>
  <c r="H11" i="3"/>
  <c r="G34" i="3"/>
  <c r="G33" i="3" s="1"/>
  <c r="G32" i="3" s="1"/>
  <c r="I34" i="3"/>
  <c r="I33" i="3" s="1"/>
  <c r="I32" i="3" s="1"/>
  <c r="G11" i="3"/>
  <c r="G19" i="3"/>
  <c r="G18" i="3" s="1"/>
  <c r="G25" i="3"/>
  <c r="G29" i="3"/>
  <c r="G28" i="3" s="1"/>
  <c r="G9" i="11"/>
  <c r="G8" i="11"/>
  <c r="F9" i="11"/>
  <c r="F8" i="11"/>
  <c r="F133" i="12"/>
  <c r="F15" i="12"/>
  <c r="F158" i="12"/>
  <c r="E158" i="12"/>
  <c r="E157" i="12" s="1"/>
  <c r="D158" i="12"/>
  <c r="D157" i="12" s="1"/>
  <c r="F152" i="12"/>
  <c r="E152" i="12"/>
  <c r="E151" i="12" s="1"/>
  <c r="E150" i="12" s="1"/>
  <c r="E149" i="12" s="1"/>
  <c r="D152" i="12"/>
  <c r="D151" i="12" s="1"/>
  <c r="F146" i="12"/>
  <c r="E146" i="12"/>
  <c r="E145" i="12" s="1"/>
  <c r="D146" i="12"/>
  <c r="D145" i="12" s="1"/>
  <c r="E140" i="12"/>
  <c r="E139" i="12" s="1"/>
  <c r="E138" i="12" s="1"/>
  <c r="E136" i="12"/>
  <c r="E132" i="12"/>
  <c r="E131" i="12" s="1"/>
  <c r="F140" i="12"/>
  <c r="F136" i="12"/>
  <c r="D140" i="12"/>
  <c r="D139" i="12" s="1"/>
  <c r="D136" i="12"/>
  <c r="H46" i="3" l="1"/>
  <c r="H136" i="12"/>
  <c r="G136" i="12"/>
  <c r="H176" i="12"/>
  <c r="G176" i="12"/>
  <c r="H161" i="12"/>
  <c r="G161" i="12"/>
  <c r="F160" i="12"/>
  <c r="F157" i="12"/>
  <c r="F156" i="12" s="1"/>
  <c r="G158" i="12"/>
  <c r="H158" i="12"/>
  <c r="H152" i="12"/>
  <c r="G152" i="12"/>
  <c r="F145" i="12"/>
  <c r="H146" i="12"/>
  <c r="G146" i="12"/>
  <c r="F139" i="12"/>
  <c r="F138" i="12" s="1"/>
  <c r="H140" i="12"/>
  <c r="G140" i="12"/>
  <c r="F132" i="12"/>
  <c r="H133" i="12"/>
  <c r="G133" i="12"/>
  <c r="H86" i="3"/>
  <c r="H85" i="3" s="1"/>
  <c r="J93" i="3"/>
  <c r="K93" i="3"/>
  <c r="K87" i="3"/>
  <c r="J87" i="3"/>
  <c r="H10" i="3"/>
  <c r="J16" i="3"/>
  <c r="K32" i="3"/>
  <c r="H39" i="3"/>
  <c r="J32" i="3"/>
  <c r="K47" i="3"/>
  <c r="G39" i="3"/>
  <c r="G86" i="3"/>
  <c r="G85" i="3" s="1"/>
  <c r="K33" i="3"/>
  <c r="G46" i="3"/>
  <c r="J33" i="3"/>
  <c r="J47" i="3"/>
  <c r="J34" i="3"/>
  <c r="K34" i="3"/>
  <c r="G10" i="3"/>
  <c r="H21" i="3"/>
  <c r="G21" i="3"/>
  <c r="D144" i="12"/>
  <c r="D143" i="12" s="1"/>
  <c r="D142" i="12" s="1"/>
  <c r="D156" i="12"/>
  <c r="D155" i="12" s="1"/>
  <c r="D154" i="12" s="1"/>
  <c r="E156" i="12"/>
  <c r="E148" i="12"/>
  <c r="F151" i="12"/>
  <c r="E144" i="12"/>
  <c r="E143" i="12" s="1"/>
  <c r="D132" i="12"/>
  <c r="D131" i="12" s="1"/>
  <c r="E130" i="12"/>
  <c r="F119" i="12"/>
  <c r="F112" i="12"/>
  <c r="E104" i="12"/>
  <c r="E112" i="12"/>
  <c r="E111" i="12" s="1"/>
  <c r="E95" i="12"/>
  <c r="E93" i="12"/>
  <c r="E91" i="12"/>
  <c r="F91" i="12"/>
  <c r="D119" i="12"/>
  <c r="E119" i="12"/>
  <c r="E118" i="12" s="1"/>
  <c r="E114" i="12"/>
  <c r="E108" i="12"/>
  <c r="F108" i="12"/>
  <c r="F104" i="12"/>
  <c r="E98" i="12"/>
  <c r="F98" i="12"/>
  <c r="E128" i="12"/>
  <c r="F128" i="12"/>
  <c r="E123" i="12"/>
  <c r="F123" i="12"/>
  <c r="F122" i="12" s="1"/>
  <c r="D115" i="12"/>
  <c r="D114" i="12" s="1"/>
  <c r="D111" i="12"/>
  <c r="D108" i="12"/>
  <c r="D128" i="12"/>
  <c r="D126" i="12" s="1"/>
  <c r="D123" i="12"/>
  <c r="D104" i="12"/>
  <c r="D98" i="12"/>
  <c r="D95" i="12"/>
  <c r="D91" i="12"/>
  <c r="F84" i="12"/>
  <c r="F78" i="12" s="1"/>
  <c r="E84" i="12"/>
  <c r="E78" i="12" s="1"/>
  <c r="D84" i="12"/>
  <c r="E71" i="12"/>
  <c r="F14" i="12"/>
  <c r="E15" i="12"/>
  <c r="E14" i="12" s="1"/>
  <c r="D15" i="12"/>
  <c r="D14" i="12" s="1"/>
  <c r="F22" i="12"/>
  <c r="F18" i="12"/>
  <c r="E18" i="12"/>
  <c r="E17" i="12" s="1"/>
  <c r="D18" i="12"/>
  <c r="D22" i="12"/>
  <c r="F27" i="12"/>
  <c r="D27" i="12"/>
  <c r="F41" i="12"/>
  <c r="E41" i="12"/>
  <c r="F34" i="12"/>
  <c r="D34" i="12"/>
  <c r="D7" i="11"/>
  <c r="D6" i="11" s="1"/>
  <c r="E7" i="11"/>
  <c r="C7" i="11"/>
  <c r="C6" i="11" s="1"/>
  <c r="E23" i="8"/>
  <c r="C23" i="8"/>
  <c r="D23" i="8"/>
  <c r="D43" i="8"/>
  <c r="D37" i="8"/>
  <c r="D35" i="8"/>
  <c r="D33" i="8"/>
  <c r="D30" i="8"/>
  <c r="E122" i="12" l="1"/>
  <c r="D90" i="12"/>
  <c r="G126" i="12"/>
  <c r="H126" i="12"/>
  <c r="H71" i="12"/>
  <c r="E70" i="12"/>
  <c r="E69" i="12" s="1"/>
  <c r="E56" i="12" s="1"/>
  <c r="E52" i="12" s="1"/>
  <c r="E51" i="12" s="1"/>
  <c r="H100" i="12"/>
  <c r="G100" i="12"/>
  <c r="F40" i="12"/>
  <c r="H41" i="12"/>
  <c r="G41" i="12"/>
  <c r="H160" i="12"/>
  <c r="G160" i="12"/>
  <c r="G156" i="12"/>
  <c r="H156" i="12"/>
  <c r="F155" i="12"/>
  <c r="E155" i="12"/>
  <c r="E154" i="12" s="1"/>
  <c r="H157" i="12"/>
  <c r="G157" i="12"/>
  <c r="F150" i="12"/>
  <c r="H151" i="12"/>
  <c r="G151" i="12"/>
  <c r="F144" i="12"/>
  <c r="H145" i="12"/>
  <c r="G145" i="12"/>
  <c r="H138" i="12"/>
  <c r="G139" i="12"/>
  <c r="H139" i="12"/>
  <c r="H132" i="12"/>
  <c r="G132" i="12"/>
  <c r="G128" i="12"/>
  <c r="H128" i="12"/>
  <c r="H123" i="12"/>
  <c r="G123" i="12"/>
  <c r="H119" i="12"/>
  <c r="G119" i="12"/>
  <c r="F114" i="12"/>
  <c r="G115" i="12"/>
  <c r="H115" i="12"/>
  <c r="F111" i="12"/>
  <c r="H112" i="12"/>
  <c r="G112" i="12"/>
  <c r="H108" i="12"/>
  <c r="G108" i="12"/>
  <c r="G104" i="12"/>
  <c r="H104" i="12"/>
  <c r="H98" i="12"/>
  <c r="G98" i="12"/>
  <c r="G93" i="12"/>
  <c r="H93" i="12"/>
  <c r="G91" i="12"/>
  <c r="H91" i="12"/>
  <c r="G84" i="12"/>
  <c r="H84" i="12"/>
  <c r="G34" i="12"/>
  <c r="H34" i="12"/>
  <c r="H27" i="12"/>
  <c r="G27" i="12"/>
  <c r="H22" i="12"/>
  <c r="G22" i="12"/>
  <c r="G18" i="12"/>
  <c r="H18" i="12"/>
  <c r="G14" i="12"/>
  <c r="H14" i="12"/>
  <c r="G15" i="12"/>
  <c r="H15" i="12"/>
  <c r="J86" i="3"/>
  <c r="K86" i="3"/>
  <c r="D118" i="12"/>
  <c r="D89" i="12" s="1"/>
  <c r="G23" i="8"/>
  <c r="F23" i="8"/>
  <c r="E40" i="12"/>
  <c r="D40" i="12"/>
  <c r="G38" i="3"/>
  <c r="G37" i="3" s="1"/>
  <c r="H38" i="3"/>
  <c r="H37" i="3" s="1"/>
  <c r="H8" i="3"/>
  <c r="G9" i="3"/>
  <c r="G8" i="3" s="1"/>
  <c r="F7" i="11"/>
  <c r="G7" i="11"/>
  <c r="E6" i="11"/>
  <c r="F6" i="11" s="1"/>
  <c r="D150" i="12"/>
  <c r="D149" i="12" s="1"/>
  <c r="D148" i="12" s="1"/>
  <c r="E90" i="12"/>
  <c r="D97" i="12"/>
  <c r="F97" i="12"/>
  <c r="E121" i="12"/>
  <c r="D122" i="12"/>
  <c r="D121" i="12" s="1"/>
  <c r="D88" i="12" s="1"/>
  <c r="E97" i="12"/>
  <c r="E77" i="12"/>
  <c r="E76" i="12" s="1"/>
  <c r="D78" i="12"/>
  <c r="F17" i="12"/>
  <c r="D17" i="12"/>
  <c r="D29" i="8"/>
  <c r="E37" i="8"/>
  <c r="C43" i="8"/>
  <c r="C37" i="8"/>
  <c r="C35" i="8"/>
  <c r="C33" i="8"/>
  <c r="C30" i="8"/>
  <c r="C21" i="8"/>
  <c r="C13" i="8"/>
  <c r="C11" i="8"/>
  <c r="C8" i="8"/>
  <c r="G40" i="12" l="1"/>
  <c r="H40" i="12"/>
  <c r="H155" i="12"/>
  <c r="G155" i="12"/>
  <c r="F149" i="12"/>
  <c r="F148" i="12" s="1"/>
  <c r="G150" i="12"/>
  <c r="H150" i="12"/>
  <c r="F143" i="12"/>
  <c r="G144" i="12"/>
  <c r="H144" i="12"/>
  <c r="H122" i="12"/>
  <c r="G122" i="12"/>
  <c r="G114" i="12"/>
  <c r="H114" i="12"/>
  <c r="H111" i="12"/>
  <c r="G111" i="12"/>
  <c r="H97" i="12"/>
  <c r="G97" i="12"/>
  <c r="H17" i="12"/>
  <c r="G17" i="12"/>
  <c r="F37" i="8"/>
  <c r="G37" i="8"/>
  <c r="G15" i="8"/>
  <c r="F15" i="8"/>
  <c r="G6" i="11"/>
  <c r="C7" i="8"/>
  <c r="C6" i="8" s="1"/>
  <c r="D13" i="12"/>
  <c r="C29" i="8"/>
  <c r="E13" i="12"/>
  <c r="E12" i="12" s="1"/>
  <c r="E11" i="12" s="1"/>
  <c r="F154" i="12"/>
  <c r="E142" i="12"/>
  <c r="E89" i="12"/>
  <c r="E88" i="12" s="1"/>
  <c r="E50" i="12" s="1"/>
  <c r="F13" i="12"/>
  <c r="E21" i="8"/>
  <c r="E13" i="8"/>
  <c r="E11" i="8"/>
  <c r="F8" i="8"/>
  <c r="D21" i="8"/>
  <c r="D13" i="8"/>
  <c r="D11" i="8"/>
  <c r="E43" i="8"/>
  <c r="E35" i="8"/>
  <c r="E33" i="8"/>
  <c r="E30" i="8"/>
  <c r="G30" i="8" s="1"/>
  <c r="E10" i="12" l="1"/>
  <c r="E7" i="8"/>
  <c r="E6" i="8" s="1"/>
  <c r="F6" i="8" s="1"/>
  <c r="H154" i="12"/>
  <c r="G154" i="12"/>
  <c r="H148" i="12"/>
  <c r="G148" i="12"/>
  <c r="H149" i="12"/>
  <c r="G149" i="12"/>
  <c r="G143" i="12"/>
  <c r="H143" i="12"/>
  <c r="F142" i="12"/>
  <c r="G13" i="12"/>
  <c r="H13" i="12"/>
  <c r="F43" i="8"/>
  <c r="G43" i="8"/>
  <c r="F35" i="8"/>
  <c r="G35" i="8"/>
  <c r="F33" i="8"/>
  <c r="G33" i="8"/>
  <c r="G21" i="8"/>
  <c r="F21" i="8"/>
  <c r="G13" i="8"/>
  <c r="F13" i="8"/>
  <c r="F11" i="8"/>
  <c r="G11" i="8"/>
  <c r="D7" i="8"/>
  <c r="D6" i="8" s="1"/>
  <c r="E29" i="8"/>
  <c r="G29" i="8" s="1"/>
  <c r="F30" i="8"/>
  <c r="G8" i="8"/>
  <c r="I40" i="3"/>
  <c r="I42" i="3"/>
  <c r="I44" i="3"/>
  <c r="I52" i="3"/>
  <c r="I58" i="3"/>
  <c r="J79" i="3"/>
  <c r="I83" i="3"/>
  <c r="I85" i="3"/>
  <c r="I29" i="3"/>
  <c r="J29" i="3" s="1"/>
  <c r="I25" i="3"/>
  <c r="I19" i="3"/>
  <c r="I11" i="3"/>
  <c r="I10" i="3" s="1"/>
  <c r="I8" i="1"/>
  <c r="I11" i="1"/>
  <c r="H11" i="1"/>
  <c r="H8" i="1"/>
  <c r="G11" i="1"/>
  <c r="G8" i="1"/>
  <c r="I46" i="3" l="1"/>
  <c r="J11" i="1"/>
  <c r="K11" i="1"/>
  <c r="H142" i="12"/>
  <c r="G142" i="12"/>
  <c r="J85" i="3"/>
  <c r="K85" i="3"/>
  <c r="K83" i="3"/>
  <c r="J83" i="3"/>
  <c r="K67" i="3"/>
  <c r="J67" i="3"/>
  <c r="J58" i="3"/>
  <c r="K58" i="3"/>
  <c r="J52" i="3"/>
  <c r="K52" i="3"/>
  <c r="J44" i="3"/>
  <c r="K44" i="3"/>
  <c r="J25" i="3"/>
  <c r="K25" i="3"/>
  <c r="G6" i="8"/>
  <c r="F7" i="8"/>
  <c r="F29" i="8"/>
  <c r="G7" i="8"/>
  <c r="I28" i="3"/>
  <c r="J28" i="3" s="1"/>
  <c r="K29" i="3"/>
  <c r="I18" i="3"/>
  <c r="J19" i="3"/>
  <c r="K19" i="3"/>
  <c r="K42" i="3"/>
  <c r="J42" i="3"/>
  <c r="I82" i="3"/>
  <c r="J40" i="3"/>
  <c r="K40" i="3"/>
  <c r="K11" i="3"/>
  <c r="J11" i="3"/>
  <c r="I74" i="3"/>
  <c r="K74" i="3" s="1"/>
  <c r="J75" i="3"/>
  <c r="I21" i="3"/>
  <c r="J22" i="3"/>
  <c r="K22" i="3"/>
  <c r="I78" i="3"/>
  <c r="K79" i="3"/>
  <c r="J8" i="1"/>
  <c r="H14" i="1"/>
  <c r="K8" i="1"/>
  <c r="I39" i="3"/>
  <c r="I14" i="1"/>
  <c r="J14" i="1" s="1"/>
  <c r="D138" i="12"/>
  <c r="G138" i="12" l="1"/>
  <c r="D130" i="12"/>
  <c r="J82" i="3"/>
  <c r="K82" i="3"/>
  <c r="K78" i="3"/>
  <c r="J78" i="3"/>
  <c r="E9" i="12"/>
  <c r="K21" i="3"/>
  <c r="J21" i="3"/>
  <c r="J39" i="3"/>
  <c r="K39" i="3"/>
  <c r="J74" i="3"/>
  <c r="J18" i="3"/>
  <c r="K18" i="3"/>
  <c r="K10" i="3"/>
  <c r="J10" i="3"/>
  <c r="K46" i="3"/>
  <c r="J46" i="3"/>
  <c r="K28" i="3"/>
  <c r="I38" i="3"/>
  <c r="I37" i="3" s="1"/>
  <c r="E8" i="12" l="1"/>
  <c r="J37" i="3"/>
  <c r="K38" i="3"/>
  <c r="J38" i="3"/>
  <c r="I8" i="3"/>
  <c r="K9" i="3"/>
  <c r="J9" i="3"/>
  <c r="D77" i="12"/>
  <c r="D76" i="12" s="1"/>
  <c r="F70" i="12"/>
  <c r="D69" i="12"/>
  <c r="D56" i="12" s="1"/>
  <c r="F59" i="12"/>
  <c r="F58" i="12" s="1"/>
  <c r="D12" i="12"/>
  <c r="D11" i="12" s="1"/>
  <c r="D50" i="12" l="1"/>
  <c r="D10" i="12" s="1"/>
  <c r="F57" i="12"/>
  <c r="H58" i="12"/>
  <c r="G58" i="12"/>
  <c r="H95" i="12"/>
  <c r="G95" i="12"/>
  <c r="G79" i="12"/>
  <c r="H79" i="12"/>
  <c r="H70" i="12"/>
  <c r="G70" i="12"/>
  <c r="G59" i="12"/>
  <c r="H59" i="12"/>
  <c r="E7" i="12"/>
  <c r="K37" i="3"/>
  <c r="J8" i="3"/>
  <c r="K8" i="3"/>
  <c r="F90" i="12"/>
  <c r="F121" i="12"/>
  <c r="F131" i="12"/>
  <c r="H57" i="12" l="1"/>
  <c r="G57" i="12"/>
  <c r="G131" i="12"/>
  <c r="H131" i="12"/>
  <c r="G121" i="12"/>
  <c r="H121" i="12"/>
  <c r="H90" i="12"/>
  <c r="G90" i="12"/>
  <c r="H78" i="12"/>
  <c r="G78" i="12"/>
  <c r="E6" i="12"/>
  <c r="F130" i="12"/>
  <c r="F77" i="12"/>
  <c r="F69" i="12"/>
  <c r="F56" i="12" s="1"/>
  <c r="F12" i="12"/>
  <c r="H56" i="12" l="1"/>
  <c r="G56" i="12"/>
  <c r="G130" i="12"/>
  <c r="H130" i="12"/>
  <c r="G77" i="12"/>
  <c r="H77" i="12"/>
  <c r="G69" i="12"/>
  <c r="H69" i="12"/>
  <c r="H12" i="12"/>
  <c r="G12" i="12"/>
  <c r="D9" i="12"/>
  <c r="D8" i="12" s="1"/>
  <c r="D7" i="12" s="1"/>
  <c r="D6" i="12" s="1"/>
  <c r="F11" i="12"/>
  <c r="F118" i="12"/>
  <c r="F76" i="12"/>
  <c r="F52" i="12" l="1"/>
  <c r="G53" i="12"/>
  <c r="H53" i="12"/>
  <c r="H118" i="12"/>
  <c r="G118" i="12"/>
  <c r="G76" i="12"/>
  <c r="H76" i="12"/>
  <c r="H11" i="12"/>
  <c r="G11" i="12"/>
  <c r="F89" i="12"/>
  <c r="F51" i="12" l="1"/>
  <c r="H52" i="12"/>
  <c r="G52" i="12"/>
  <c r="H89" i="12"/>
  <c r="G89" i="12"/>
  <c r="F88" i="12"/>
  <c r="F50" i="12" l="1"/>
  <c r="H44" i="12"/>
  <c r="G44" i="12"/>
  <c r="G51" i="12"/>
  <c r="H51" i="12"/>
  <c r="G88" i="12"/>
  <c r="H88" i="12"/>
  <c r="F10" i="12" l="1"/>
  <c r="F9" i="12" s="1"/>
  <c r="H50" i="12"/>
  <c r="G50" i="12"/>
  <c r="G10" i="12" l="1"/>
  <c r="F8" i="12"/>
  <c r="H8" i="12" s="1"/>
  <c r="H9" i="12"/>
  <c r="G9" i="12"/>
  <c r="H10" i="12"/>
  <c r="G8" i="12" l="1"/>
  <c r="F7" i="12"/>
  <c r="G7" i="12" s="1"/>
  <c r="F6" i="12" l="1"/>
  <c r="G6" i="12" s="1"/>
  <c r="H7" i="12"/>
  <c r="H6" i="12" l="1"/>
</calcChain>
</file>

<file path=xl/sharedStrings.xml><?xml version="1.0" encoding="utf-8"?>
<sst xmlns="http://schemas.openxmlformats.org/spreadsheetml/2006/main" count="509" uniqueCount="302">
  <si>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</si>
  <si>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</si>
  <si>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</si>
  <si>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</si>
  <si>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</si>
  <si>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</si>
  <si>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</si>
  <si>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</si>
  <si>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</si>
  <si>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</si>
  <si>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</si>
  <si>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</si>
  <si>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</si>
  <si>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</si>
  <si>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</si>
  <si>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>6=5/2*100</t>
  </si>
  <si>
    <t>7=5/4*100</t>
  </si>
  <si>
    <t>Pomoći iz inozemstva i od subjekata unutar općeg proračuna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</si>
  <si>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</si>
  <si>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</si>
  <si>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</si>
  <si>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</si>
  <si>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</si>
  <si>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</si>
  <si>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</si>
  <si>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</si>
  <si>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</si>
  <si>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</si>
  <si>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</si>
  <si>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</si>
  <si>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</si>
  <si>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</si>
  <si>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</si>
  <si>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</si>
  <si>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</si>
  <si>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</si>
  <si>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</si>
  <si>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</si>
  <si>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</si>
  <si>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</si>
  <si>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</si>
  <si>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</si>
  <si>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</si>
  <si>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</si>
  <si>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</si>
  <si>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</si>
  <si>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</si>
  <si>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- VIŠAK MANJAK</t>
  </si>
  <si>
    <t xml:space="preserve"> RAČUN FINANCIRANJA</t>
  </si>
  <si>
    <t>09 Obrazovanje</t>
  </si>
  <si>
    <t>091 predškolsko i osnovno obrazovanje</t>
  </si>
  <si>
    <t>096 dodatne usluge u obrazovanju</t>
  </si>
  <si>
    <t>IZVRŠENJE RASHODA I IZDATAKA PO EKONOMSKOJ I PROGRAMSKOJ KLASIFIKACIJI</t>
  </si>
  <si>
    <t>I IZVORIMA FINANCIRANJA</t>
  </si>
  <si>
    <t>RAČUN</t>
  </si>
  <si>
    <t>VRSTA RASHODA / IZDATAKA</t>
  </si>
  <si>
    <t>INDEKS 5/3*100</t>
  </si>
  <si>
    <t>RASHODI POSLOVANJA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</si>
  <si>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</si>
  <si>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</si>
  <si>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</si>
  <si>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</si>
  <si>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</si>
  <si>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Sitni inventar i auto gume</t>
  </si>
  <si>
    <t>Rashodi za usluge</t>
  </si>
  <si>
    <t>Usluge telefona, pošte i prijevoza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</si>
  <si>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</si>
  <si>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</si>
  <si>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</si>
  <si>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</si>
  <si>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</si>
  <si>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</si>
  <si>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</si>
  <si>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</si>
  <si>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</t>
  </si>
  <si>
    <t>Pristojbe i naknade</t>
  </si>
  <si>
    <t>Financijski  rashodi</t>
  </si>
  <si>
    <t>Ostali financijski rashodi</t>
  </si>
  <si>
    <t>Bankarske usluge i usluge platnog prometa</t>
  </si>
  <si>
    <t>Zatezne kamate</t>
  </si>
  <si>
    <t>Rashodi za nabavu proizvedene dugotrajne  imovine</t>
  </si>
  <si>
    <t>Postrojenja i oprema</t>
  </si>
  <si>
    <t>Ostali rashodi za zaposlene</t>
  </si>
  <si>
    <t>Doprinosi na plaće</t>
  </si>
  <si>
    <t>Doprinosi za obvezno zdravstveno osiguranje</t>
  </si>
  <si>
    <t>Uredska oprema i namještaj</t>
  </si>
  <si>
    <t xml:space="preserve">Izvor  6.1. DONACIJE </t>
  </si>
  <si>
    <t>Prihodi po posebnim propisima</t>
  </si>
  <si>
    <t xml:space="preserve">Pomoći proračunskim korisnicima iz proračuna koji im nije nadležan </t>
  </si>
  <si>
    <t xml:space="preserve">Tekuće pomoći proračunskim korisnicima iz proračuna koji im nije nadležan </t>
  </si>
  <si>
    <t xml:space="preserve">Kapitalne  pomoći proračunskim korisnicima iz proračuna koji im nije nadležan </t>
  </si>
  <si>
    <t>Prihodi od upravnih i administrativnih pristojbi, pristojbi po posebnim propisima i naknadama</t>
  </si>
  <si>
    <t xml:space="preserve">Ostali nespomenuti prihodi </t>
  </si>
  <si>
    <t>Prihodi od prodaje proizvoda i robe te pruženih usluga i prihodi od donacija</t>
  </si>
  <si>
    <t xml:space="preserve">Prihodi od prodaje proizvoda i robe te pruženih usluga </t>
  </si>
  <si>
    <t xml:space="preserve">Prihodi od pruženih usluga </t>
  </si>
  <si>
    <t>Donacije od pravnih i fizičkih osoba izvan općeg proračuna i povrat donacije po protestiranim jamstvima</t>
  </si>
  <si>
    <t xml:space="preserve">Tekuće donacije </t>
  </si>
  <si>
    <t xml:space="preserve">Kapitalne donacije </t>
  </si>
  <si>
    <t xml:space="preserve">Prihodi iz nadležnog proračuna i od HZZO-a temeljem ugovronih obveza </t>
  </si>
  <si>
    <t>Prihodi iz nadležnog proračuna za financiranje redovne djelatnosti proračunskih korisnika</t>
  </si>
  <si>
    <t>Prihodi iz nadležnog proračuna za financiranje rashoda poslovanja</t>
  </si>
  <si>
    <t xml:space="preserve">Prihodi iz nadležnog proračuna za financiranje rashoda za nabavu nefinancijske imovine </t>
  </si>
  <si>
    <t xml:space="preserve">Materijalni rashodi </t>
  </si>
  <si>
    <t xml:space="preserve">Naknade za prijevoz,za rad na terenu i odvojeni život </t>
  </si>
  <si>
    <t xml:space="preserve">Stručno usavršavanje </t>
  </si>
  <si>
    <t xml:space="preserve">Rashodi za materijal i energiju </t>
  </si>
  <si>
    <t xml:space="preserve">Materijal i sirovine </t>
  </si>
  <si>
    <t xml:space="preserve">Energija </t>
  </si>
  <si>
    <t>Sitni inventar</t>
  </si>
  <si>
    <t>Službena,radna i zaštitna odjeća i obuća</t>
  </si>
  <si>
    <t xml:space="preserve">Rashodi za usluge </t>
  </si>
  <si>
    <t xml:space="preserve">Komunalne usluge </t>
  </si>
  <si>
    <t xml:space="preserve">Zdravstvene i veterinarske usluge </t>
  </si>
  <si>
    <t xml:space="preserve">Intelektualne i osobne usluge </t>
  </si>
  <si>
    <t xml:space="preserve">Računalne usluge </t>
  </si>
  <si>
    <t xml:space="preserve">Ostale usluge </t>
  </si>
  <si>
    <t xml:space="preserve">Članarine </t>
  </si>
  <si>
    <t xml:space="preserve">Pristojbe i naknade </t>
  </si>
  <si>
    <t>Troškovi sudskih postupaka</t>
  </si>
  <si>
    <t>Financijski rashodi</t>
  </si>
  <si>
    <t xml:space="preserve">Ostali financijski rashodi </t>
  </si>
  <si>
    <t xml:space="preserve">Zatezne kamate </t>
  </si>
  <si>
    <t xml:space="preserve">Ostali rashodi </t>
  </si>
  <si>
    <t>Tekuće donacije u naravi</t>
  </si>
  <si>
    <t xml:space="preserve">Rashodi za nabavu nefinacijske imovine </t>
  </si>
  <si>
    <t xml:space="preserve">Rashodi za nabavu proizvedene dug. Imovine </t>
  </si>
  <si>
    <t>Knjige, umjetnička djela i ostale izložbene vrijednosti</t>
  </si>
  <si>
    <t xml:space="preserve">Knjige </t>
  </si>
  <si>
    <t xml:space="preserve">3.1. Vlastiti prihodi </t>
  </si>
  <si>
    <t xml:space="preserve"> OPĆI PRIHODI I PRIMICI</t>
  </si>
  <si>
    <t xml:space="preserve"> VLASTITI PRIHODI </t>
  </si>
  <si>
    <t xml:space="preserve"> PRIHODI ZA POSEBNE NAMJENE </t>
  </si>
  <si>
    <t>POMOĆI</t>
  </si>
  <si>
    <t xml:space="preserve">DONACIJE </t>
  </si>
  <si>
    <t xml:space="preserve">6.2. Donacije </t>
  </si>
  <si>
    <t xml:space="preserve">Rashodi za zaposlene </t>
  </si>
  <si>
    <t>Prijenosi između proračunskih korisnika istog proračuna</t>
  </si>
  <si>
    <t>Tekući prijenosi između proračunskih korisnika istog proračuna temeljem prijenosa EU sredstava</t>
  </si>
  <si>
    <t>Naknade građanima i kućanstvima na temelju osiguranja i druge naknade</t>
  </si>
  <si>
    <t>Ostale naknade građanima i kućanstvima iz proračuna</t>
  </si>
  <si>
    <t>Naknade građanima i kućanstvima u naravi</t>
  </si>
  <si>
    <t>5=4/2*100</t>
  </si>
  <si>
    <t>6=4/3*100</t>
  </si>
  <si>
    <t>VIŠAK PRIHODA POSLOVANJA</t>
  </si>
  <si>
    <t>Program 6000 Odgoj i obrazovanje</t>
  </si>
  <si>
    <t>Aktivnost A600002 Osnovno školstvo</t>
  </si>
  <si>
    <t xml:space="preserve">INDEKS </t>
  </si>
  <si>
    <t>6=5/3*100</t>
  </si>
  <si>
    <t>RAZDJEL 006 UO ZA OBRAZOVANJE, ŠPORT I KULTURU</t>
  </si>
  <si>
    <t>GLAVA 00601 OSNOVNE ŠKOLE</t>
  </si>
  <si>
    <t>PRORAČUNSKI KORISNIK 9941 OŠ ANTUNA MATIJE RELJKOVIĆA, BEBRINA</t>
  </si>
  <si>
    <t>GLAVNI PROGRAM A05 OBRAZOVANJE, ŠPORT I KULTURA</t>
  </si>
  <si>
    <t>POZICIJE</t>
  </si>
  <si>
    <t>R0744-01</t>
  </si>
  <si>
    <t>R0744</t>
  </si>
  <si>
    <t>R0745</t>
  </si>
  <si>
    <t>R2229</t>
  </si>
  <si>
    <t>Ostale naknade troškova zaposlenima</t>
  </si>
  <si>
    <t>R0746</t>
  </si>
  <si>
    <t>R0748</t>
  </si>
  <si>
    <t>R0750</t>
  </si>
  <si>
    <t>R2231</t>
  </si>
  <si>
    <t>R0751</t>
  </si>
  <si>
    <t>Službena radna i zaštitna odjeća</t>
  </si>
  <si>
    <t>R0755</t>
  </si>
  <si>
    <t>R0756</t>
  </si>
  <si>
    <t>R2137</t>
  </si>
  <si>
    <t>R0757</t>
  </si>
  <si>
    <t>R0758</t>
  </si>
  <si>
    <t>R0759</t>
  </si>
  <si>
    <t>R0760</t>
  </si>
  <si>
    <t>R2220</t>
  </si>
  <si>
    <t>R2300</t>
  </si>
  <si>
    <t>R2613</t>
  </si>
  <si>
    <t>R0761</t>
  </si>
  <si>
    <t>R2072</t>
  </si>
  <si>
    <t xml:space="preserve">Aktivnost A60006 Financiranje iznad minimalnog standarda </t>
  </si>
  <si>
    <t>Izvor  3.1. VLASTITI PRIHODI - PK</t>
  </si>
  <si>
    <t>R0762</t>
  </si>
  <si>
    <t>R2228</t>
  </si>
  <si>
    <t>R2227</t>
  </si>
  <si>
    <t>Uređaji, strojevi i oprema za ostale namjene</t>
  </si>
  <si>
    <t>R2230</t>
  </si>
  <si>
    <t>R2232</t>
  </si>
  <si>
    <t>R2234</t>
  </si>
  <si>
    <t>R0763</t>
  </si>
  <si>
    <t>R2224</t>
  </si>
  <si>
    <t>R2226</t>
  </si>
  <si>
    <t>R2225</t>
  </si>
  <si>
    <t>R4153-01</t>
  </si>
  <si>
    <t xml:space="preserve">R4153 </t>
  </si>
  <si>
    <t>R4153-3</t>
  </si>
  <si>
    <t>R4153-4</t>
  </si>
  <si>
    <t>R3721</t>
  </si>
  <si>
    <t>R3721-1</t>
  </si>
  <si>
    <t>R4929</t>
  </si>
  <si>
    <t>R2233-1</t>
  </si>
  <si>
    <t>R4598</t>
  </si>
  <si>
    <t>Naknade za prijevoz, za rad na terenu i odvojeni život</t>
  </si>
  <si>
    <t>R5017</t>
  </si>
  <si>
    <t>R5039</t>
  </si>
  <si>
    <t>R5040</t>
  </si>
  <si>
    <t>R5068</t>
  </si>
  <si>
    <t>R3721-01</t>
  </si>
  <si>
    <t>R2232-1</t>
  </si>
  <si>
    <t>R3858</t>
  </si>
  <si>
    <t>R5018</t>
  </si>
  <si>
    <t xml:space="preserve">Naknade građanima i kućanstvima   </t>
  </si>
  <si>
    <t>R4946</t>
  </si>
  <si>
    <t>R2935-1</t>
  </si>
  <si>
    <t>R2935-2</t>
  </si>
  <si>
    <t>Izvor 1.1. OPĆI PRIHODI I PRIMICI</t>
  </si>
  <si>
    <t>Bruto plaće</t>
  </si>
  <si>
    <t>Aktivnost A600031 Prehrana za učenike osnovnih škola</t>
  </si>
  <si>
    <t>R5012</t>
  </si>
  <si>
    <t>Aktivnost A600014 Projekt "Školska shema"</t>
  </si>
  <si>
    <t>R3750-2</t>
  </si>
  <si>
    <t>Aktivnost A600027 Projekt "Medni dan"</t>
  </si>
  <si>
    <t>R4225</t>
  </si>
  <si>
    <t>Vlastiti izvori</t>
  </si>
  <si>
    <t>Rezultat poslovanja</t>
  </si>
  <si>
    <t>Višak/ manjak prihoda</t>
  </si>
  <si>
    <t>Višak prihoda poslovanja</t>
  </si>
  <si>
    <t>UKUPNI PRIHODI I PRENESENI REZULTAT</t>
  </si>
  <si>
    <t>Prihodi od prodaje proizvoda i roba</t>
  </si>
  <si>
    <t xml:space="preserve">UKUPNI RASHODI </t>
  </si>
  <si>
    <t>Pomoći od izvanproračunskih korisnika</t>
  </si>
  <si>
    <t>Tekuće pomoći od izvanproračunskih korisnika</t>
  </si>
  <si>
    <t>A. SAŽETAK  RAČUNA PRIHODA I RASHODA I  RAČUNA FINANCIRANJA</t>
  </si>
  <si>
    <t>1. SAŽETAK  RAČUNA PRIHODA I RASHODA</t>
  </si>
  <si>
    <t>2. SAŽETAK RAČUNA FINANCIRANJA</t>
  </si>
  <si>
    <t xml:space="preserve">B.  RAČUN PRIHODA I RASHODA </t>
  </si>
  <si>
    <t>IZVJEŠTAJ O PRIHODIMA I RASHODIMA PREMA EKONOMSKOJ KLASIFIKACIJI 4 RAZINA</t>
  </si>
  <si>
    <t>C. IZVJEŠTAJ O PRIHODIMA I RASHODIMA PREMA IZVORIMA FINANCIRANJA</t>
  </si>
  <si>
    <t>D. IZVJEŠTAJ O RASHODIMA PREMA FUNKCIJSKOJ KLASIFIKACIJI</t>
  </si>
  <si>
    <t xml:space="preserve">II. POSEBNI DIO </t>
  </si>
  <si>
    <t>RAZLIKA PRIMITAKA I IZDATAKA</t>
  </si>
  <si>
    <t>PRENESENI VIŠAK/ MANJAK IZ PRETHODNE GODINE</t>
  </si>
  <si>
    <t>PRIJENOS VIŠKA/ MANJKA U SLJEDEĆE RAZDOBLJE/ GODINU</t>
  </si>
  <si>
    <t>R5700</t>
  </si>
  <si>
    <t>Knjige</t>
  </si>
  <si>
    <t>UKUPNO PRIHODI + VIŠAK PRIHODA POSLOVANJA</t>
  </si>
  <si>
    <t>Donacije i ostali rashodi</t>
  </si>
  <si>
    <t>1.1. Opći prihodi i primici - S osmjehom u školu 7</t>
  </si>
  <si>
    <t>R6037</t>
  </si>
  <si>
    <t>R6088</t>
  </si>
  <si>
    <t>R6034</t>
  </si>
  <si>
    <t>R6035</t>
  </si>
  <si>
    <t>R6036</t>
  </si>
  <si>
    <t>R6087</t>
  </si>
  <si>
    <t>R6038</t>
  </si>
  <si>
    <t>R6039</t>
  </si>
  <si>
    <t>R6040</t>
  </si>
  <si>
    <t>R6041</t>
  </si>
  <si>
    <t>Naknade troškova osobama izvan radnog odnosa</t>
  </si>
  <si>
    <t>Naknade građanima i kućanstvima u novcu</t>
  </si>
  <si>
    <t>Prijevozna sredstva</t>
  </si>
  <si>
    <t>Prijevozna sredstva u cestovnom prometu</t>
  </si>
  <si>
    <t>Oprema za održavanje i zaštitu</t>
  </si>
  <si>
    <t>Izvor  1.1. OPĆI PRIHODI I PRIMICI</t>
  </si>
  <si>
    <t>R6216</t>
  </si>
  <si>
    <t>R6167</t>
  </si>
  <si>
    <t>R6176</t>
  </si>
  <si>
    <t>R2935</t>
  </si>
  <si>
    <t>R6191</t>
  </si>
  <si>
    <t>R6440</t>
  </si>
  <si>
    <t>R6217</t>
  </si>
  <si>
    <t>R6454</t>
  </si>
  <si>
    <t>Kapitalni projekt K600003 Ulaganja u osnovne škole</t>
  </si>
  <si>
    <t>R6166</t>
  </si>
  <si>
    <t>Aktivnost A600038 S osmjehom u školu 7</t>
  </si>
  <si>
    <t>OSTVARENJE/ IZVRŠENJE            01-06/2025.</t>
  </si>
  <si>
    <t>IZVORNI PLAN/ REBALANS 2026.</t>
  </si>
  <si>
    <t>OSTVARENJE/ IZVRŠENJE                    01-06/2026.</t>
  </si>
  <si>
    <t xml:space="preserve">OSTVARENJE/IZVRŠENJE 
01-06/2025. </t>
  </si>
  <si>
    <t>IZVORNI PLAN ILI REBALANS 2026.</t>
  </si>
  <si>
    <t xml:space="preserve">OSTVARENJE/IZVRŠENJE 
01-06/2026. </t>
  </si>
  <si>
    <t>IZVRŠENJE 
01-06/2025.</t>
  </si>
  <si>
    <t>IZVRŠENJE 
01-06/2026.</t>
  </si>
  <si>
    <t>OSTVARENJE/IZVRŠENJE 
01-06/2025.</t>
  </si>
  <si>
    <t xml:space="preserve">OSTVARENJE/IZVRŠENJE              01-06/2025. </t>
  </si>
  <si>
    <t>OSTVARENJE/IZVRŠENJE 
01-06/2026.</t>
  </si>
  <si>
    <t>5.0.111 Dec. sredstva-pomoći izravnanja</t>
  </si>
  <si>
    <t>4.3.3. Ostali prihodi za posebne namjene</t>
  </si>
  <si>
    <t>5.0.2. Pomoći BPŽ - Projekt "Školska shema"</t>
  </si>
  <si>
    <t>5.0.2. Pomoći BPŽ - Projekt "Školski medni dan"</t>
  </si>
  <si>
    <t>5.0.2. Pomoći BPŽ - S osmjehom u školu 7</t>
  </si>
  <si>
    <t>5.0.3. Pomoći - Plaće i pomoći</t>
  </si>
  <si>
    <t>5.0.3. Pomoći - Prehrana za učenike OŠ</t>
  </si>
  <si>
    <t xml:space="preserve">4.3.3. Ostali prihodi za posebne namjene </t>
  </si>
  <si>
    <t>5.0.3. Pomoći</t>
  </si>
  <si>
    <t>5.0.111 Dec. Sredstva - pomoći izravnanja</t>
  </si>
  <si>
    <t>Izvor  5.0.111 DEC. SREDSTVA-POMOĆI IZRAVNANJA</t>
  </si>
  <si>
    <t xml:space="preserve">Izvor  4.3.3 OSTALI PRIHODI ZA POSEBNE NAMJENE </t>
  </si>
  <si>
    <t xml:space="preserve">Izvor  5.0.3 POMOĆI </t>
  </si>
  <si>
    <t xml:space="preserve">Izvor  5.0.3. POMOĆI </t>
  </si>
  <si>
    <t>Izvor  5.0.2 POMOĆI - BPŽ</t>
  </si>
  <si>
    <t>Izvor  5.0.2. POMOĆI - BPŽ</t>
  </si>
  <si>
    <t>Izvor 5.0.2. POMOĆI - BPŽ</t>
  </si>
  <si>
    <t>IZVJEŠTAJ O IZVRŠENJU FINANCIJSKOG PLANA OSNOVNE ŠKOLE ANTUN MATIJA RELJKOVIĆ ZA RAZDOBLJE OD 01.01.2026. DO 30.06.2026. GODINE</t>
  </si>
  <si>
    <t>R6546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</si>
</sst>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i/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0"/>
      <color indexed="8"/>
      <name val="MS Sans Serif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0" fillId="0" borderId="0"/>
    <xf numFmtId="9" fontId="16" fillId="0" borderId="0" applyFont="0" applyFill="0" applyBorder="0" applyAlignment="0" applyProtection="0"/>
  </cellStyleXfs>
  <cellXfs count="279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center" vertical="center" wrapText="1"/>
    </xf>
    <xf numFmtId="0" fontId="12" fillId="0" borderId="3" xfId="0" quotePrefix="1" applyNumberFormat="1" applyFont="1" applyFill="1" applyBorder="1" applyAlignment="1" applyProtection="1">
      <alignment horizontal="center" vertical="center" wrapText="1"/>
    </xf>
    <xf numFmtId="0" fontId="13" fillId="0" borderId="0" xfId="0" applyFont="1"/>
    <xf numFmtId="0" fontId="0" fillId="0" borderId="3" xfId="0" applyBorder="1"/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/>
    </xf>
    <xf numFmtId="0" fontId="1" fillId="0" borderId="0" xfId="0" applyFont="1"/>
    <xf numFmtId="0" fontId="7" fillId="3" borderId="2" xfId="0" applyNumberFormat="1" applyFont="1" applyFill="1" applyBorder="1" applyAlignment="1" applyProtection="1">
      <alignment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4" fontId="4" fillId="2" borderId="0" xfId="0" applyNumberFormat="1" applyFont="1" applyFill="1" applyBorder="1" applyAlignment="1" applyProtection="1">
      <alignment horizontal="center" vertical="center" wrapText="1"/>
    </xf>
    <xf numFmtId="4" fontId="6" fillId="3" borderId="3" xfId="1" applyNumberFormat="1" applyFont="1" applyFill="1" applyBorder="1" applyAlignment="1">
      <alignment horizontal="right"/>
    </xf>
    <xf numFmtId="4" fontId="6" fillId="3" borderId="3" xfId="1" applyNumberFormat="1" applyFont="1" applyFill="1" applyBorder="1" applyAlignment="1" applyProtection="1">
      <alignment horizontal="right" wrapText="1"/>
    </xf>
    <xf numFmtId="43" fontId="3" fillId="2" borderId="3" xfId="0" applyNumberFormat="1" applyFont="1" applyFill="1" applyBorder="1" applyAlignment="1">
      <alignment horizontal="right"/>
    </xf>
    <xf numFmtId="43" fontId="6" fillId="2" borderId="3" xfId="0" applyNumberFormat="1" applyFont="1" applyFill="1" applyBorder="1" applyAlignment="1">
      <alignment horizontal="right"/>
    </xf>
    <xf numFmtId="0" fontId="17" fillId="3" borderId="3" xfId="0" applyNumberFormat="1" applyFont="1" applyFill="1" applyBorder="1" applyAlignment="1" applyProtection="1">
      <alignment horizontal="center" vertical="center" wrapText="1"/>
    </xf>
    <xf numFmtId="0" fontId="18" fillId="6" borderId="3" xfId="0" applyNumberFormat="1" applyFont="1" applyFill="1" applyBorder="1" applyAlignment="1" applyProtection="1">
      <alignment horizontal="left" vertical="center" wrapText="1"/>
    </xf>
    <xf numFmtId="0" fontId="18" fillId="2" borderId="3" xfId="0" applyNumberFormat="1" applyFont="1" applyFill="1" applyBorder="1" applyAlignment="1" applyProtection="1">
      <alignment horizontal="left" vertical="center" wrapText="1"/>
    </xf>
    <xf numFmtId="43" fontId="17" fillId="2" borderId="3" xfId="0" applyNumberFormat="1" applyFont="1" applyFill="1" applyBorder="1" applyAlignment="1">
      <alignment vertical="center"/>
    </xf>
    <xf numFmtId="0" fontId="20" fillId="2" borderId="3" xfId="0" quotePrefix="1" applyFont="1" applyFill="1" applyBorder="1" applyAlignment="1">
      <alignment horizontal="left" vertical="center" wrapText="1" indent="1"/>
    </xf>
    <xf numFmtId="43" fontId="19" fillId="2" borderId="3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 applyProtection="1">
      <alignment horizontal="left" vertical="center" wrapText="1" indent="1"/>
    </xf>
    <xf numFmtId="43" fontId="17" fillId="6" borderId="3" xfId="0" applyNumberFormat="1" applyFont="1" applyFill="1" applyBorder="1" applyAlignment="1">
      <alignment vertical="center"/>
    </xf>
    <xf numFmtId="43" fontId="22" fillId="0" borderId="3" xfId="0" applyNumberFormat="1" applyFont="1" applyBorder="1" applyAlignment="1">
      <alignment vertical="center"/>
    </xf>
    <xf numFmtId="43" fontId="21" fillId="0" borderId="3" xfId="0" applyNumberFormat="1" applyFont="1" applyBorder="1" applyAlignment="1">
      <alignment vertical="center"/>
    </xf>
    <xf numFmtId="43" fontId="22" fillId="6" borderId="3" xfId="0" applyNumberFormat="1" applyFont="1" applyFill="1" applyBorder="1" applyAlignment="1">
      <alignment vertical="center"/>
    </xf>
    <xf numFmtId="0" fontId="0" fillId="0" borderId="0" xfId="0" applyFont="1"/>
    <xf numFmtId="0" fontId="24" fillId="3" borderId="3" xfId="0" applyNumberFormat="1" applyFont="1" applyFill="1" applyBorder="1" applyAlignment="1" applyProtection="1">
      <alignment horizontal="center" vertical="center" wrapText="1"/>
    </xf>
    <xf numFmtId="0" fontId="25" fillId="2" borderId="3" xfId="0" applyNumberFormat="1" applyFont="1" applyFill="1" applyBorder="1" applyAlignment="1" applyProtection="1">
      <alignment horizontal="left" vertical="center" wrapText="1"/>
    </xf>
    <xf numFmtId="0" fontId="25" fillId="7" borderId="3" xfId="0" applyNumberFormat="1" applyFont="1" applyFill="1" applyBorder="1" applyAlignment="1" applyProtection="1">
      <alignment horizontal="left" vertical="center" wrapText="1"/>
    </xf>
    <xf numFmtId="0" fontId="25" fillId="5" borderId="3" xfId="0" applyNumberFormat="1" applyFont="1" applyFill="1" applyBorder="1" applyAlignment="1" applyProtection="1">
      <alignment horizontal="left" vertical="center" wrapText="1"/>
    </xf>
    <xf numFmtId="0" fontId="25" fillId="2" borderId="3" xfId="0" quotePrefix="1" applyFont="1" applyFill="1" applyBorder="1" applyAlignment="1">
      <alignment horizontal="left" vertical="center"/>
    </xf>
    <xf numFmtId="0" fontId="25" fillId="2" borderId="3" xfId="0" quotePrefix="1" applyFont="1" applyFill="1" applyBorder="1" applyAlignment="1">
      <alignment horizontal="left" vertical="center" wrapText="1"/>
    </xf>
    <xf numFmtId="0" fontId="27" fillId="2" borderId="3" xfId="0" quotePrefix="1" applyFont="1" applyFill="1" applyBorder="1" applyAlignment="1">
      <alignment horizontal="left" vertical="center"/>
    </xf>
    <xf numFmtId="0" fontId="28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 wrapText="1"/>
    </xf>
    <xf numFmtId="0" fontId="29" fillId="2" borderId="3" xfId="0" quotePrefix="1" applyFont="1" applyFill="1" applyBorder="1" applyAlignment="1">
      <alignment horizontal="left" vertical="center"/>
    </xf>
    <xf numFmtId="0" fontId="25" fillId="5" borderId="3" xfId="0" quotePrefix="1" applyFont="1" applyFill="1" applyBorder="1" applyAlignment="1">
      <alignment horizontal="left" vertical="center"/>
    </xf>
    <xf numFmtId="0" fontId="29" fillId="5" borderId="3" xfId="0" quotePrefix="1" applyFont="1" applyFill="1" applyBorder="1" applyAlignment="1">
      <alignment horizontal="left" vertical="center"/>
    </xf>
    <xf numFmtId="0" fontId="27" fillId="2" borderId="3" xfId="0" applyNumberFormat="1" applyFont="1" applyFill="1" applyBorder="1" applyAlignment="1" applyProtection="1">
      <alignment horizontal="left" vertical="center" wrapText="1"/>
    </xf>
    <xf numFmtId="0" fontId="30" fillId="0" borderId="0" xfId="0" applyFont="1"/>
    <xf numFmtId="0" fontId="18" fillId="6" borderId="3" xfId="0" applyNumberFormat="1" applyFont="1" applyFill="1" applyBorder="1" applyAlignment="1" applyProtection="1">
      <alignment horizontal="left" vertical="center" wrapText="1" indent="1"/>
    </xf>
    <xf numFmtId="0" fontId="14" fillId="2" borderId="3" xfId="0" applyNumberFormat="1" applyFont="1" applyFill="1" applyBorder="1" applyAlignment="1" applyProtection="1">
      <alignment horizontal="left" vertical="center" wrapText="1"/>
    </xf>
    <xf numFmtId="43" fontId="31" fillId="2" borderId="3" xfId="0" applyNumberFormat="1" applyFont="1" applyFill="1" applyBorder="1" applyAlignment="1">
      <alignment horizontal="right"/>
    </xf>
    <xf numFmtId="0" fontId="32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33" fillId="3" borderId="3" xfId="0" applyFont="1" applyFill="1" applyBorder="1" applyAlignment="1">
      <alignment horizontal="center" vertical="center" wrapText="1"/>
    </xf>
    <xf numFmtId="43" fontId="34" fillId="8" borderId="3" xfId="0" applyNumberFormat="1" applyFont="1" applyFill="1" applyBorder="1" applyAlignment="1">
      <alignment vertical="center" wrapText="1"/>
    </xf>
    <xf numFmtId="10" fontId="34" fillId="8" borderId="3" xfId="0" applyNumberFormat="1" applyFont="1" applyFill="1" applyBorder="1" applyAlignment="1">
      <alignment horizontal="right" vertical="center" wrapText="1"/>
    </xf>
    <xf numFmtId="43" fontId="33" fillId="12" borderId="3" xfId="0" applyNumberFormat="1" applyFont="1" applyFill="1" applyBorder="1" applyAlignment="1">
      <alignment vertical="center" wrapText="1"/>
    </xf>
    <xf numFmtId="43" fontId="33" fillId="11" borderId="3" xfId="0" applyNumberFormat="1" applyFont="1" applyFill="1" applyBorder="1" applyAlignment="1">
      <alignment vertical="center" wrapText="1"/>
    </xf>
    <xf numFmtId="0" fontId="33" fillId="10" borderId="3" xfId="0" applyFont="1" applyFill="1" applyBorder="1" applyAlignment="1">
      <alignment horizontal="center" vertical="center"/>
    </xf>
    <xf numFmtId="0" fontId="33" fillId="10" borderId="3" xfId="0" applyFont="1" applyFill="1" applyBorder="1" applyAlignment="1">
      <alignment vertical="center" wrapText="1"/>
    </xf>
    <xf numFmtId="43" fontId="33" fillId="10" borderId="3" xfId="0" applyNumberFormat="1" applyFont="1" applyFill="1" applyBorder="1" applyAlignment="1">
      <alignment vertical="center" wrapText="1"/>
    </xf>
    <xf numFmtId="0" fontId="33" fillId="5" borderId="3" xfId="0" applyFont="1" applyFill="1" applyBorder="1" applyAlignment="1">
      <alignment horizontal="center" vertical="center"/>
    </xf>
    <xf numFmtId="0" fontId="33" fillId="5" borderId="3" xfId="0" applyFont="1" applyFill="1" applyBorder="1" applyAlignment="1">
      <alignment vertical="center" wrapText="1"/>
    </xf>
    <xf numFmtId="43" fontId="33" fillId="5" borderId="3" xfId="0" applyNumberFormat="1" applyFont="1" applyFill="1" applyBorder="1" applyAlignment="1">
      <alignment vertical="center" wrapText="1"/>
    </xf>
    <xf numFmtId="0" fontId="33" fillId="0" borderId="3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vertical="center" wrapText="1"/>
    </xf>
    <xf numFmtId="43" fontId="35" fillId="0" borderId="3" xfId="0" applyNumberFormat="1" applyFont="1" applyFill="1" applyBorder="1" applyAlignment="1">
      <alignment vertical="center" wrapText="1"/>
    </xf>
    <xf numFmtId="0" fontId="35" fillId="2" borderId="3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vertical="center" wrapText="1"/>
    </xf>
    <xf numFmtId="43" fontId="35" fillId="2" borderId="3" xfId="0" applyNumberFormat="1" applyFont="1" applyFill="1" applyBorder="1" applyAlignment="1">
      <alignment vertical="center" wrapText="1"/>
    </xf>
    <xf numFmtId="0" fontId="33" fillId="0" borderId="3" xfId="0" applyFont="1" applyFill="1" applyBorder="1" applyAlignment="1">
      <alignment vertical="center" wrapText="1"/>
    </xf>
    <xf numFmtId="43" fontId="33" fillId="0" borderId="3" xfId="0" applyNumberFormat="1" applyFont="1" applyFill="1" applyBorder="1" applyAlignment="1">
      <alignment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vertical="center" wrapText="1"/>
    </xf>
    <xf numFmtId="43" fontId="35" fillId="2" borderId="6" xfId="0" applyNumberFormat="1" applyFont="1" applyFill="1" applyBorder="1" applyAlignment="1">
      <alignment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43" fontId="35" fillId="2" borderId="7" xfId="0" applyNumberFormat="1" applyFont="1" applyFill="1" applyBorder="1" applyAlignment="1">
      <alignment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43" fontId="33" fillId="4" borderId="3" xfId="0" applyNumberFormat="1" applyFont="1" applyFill="1" applyBorder="1" applyAlignment="1">
      <alignment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vertical="center" wrapText="1"/>
    </xf>
    <xf numFmtId="0" fontId="33" fillId="10" borderId="3" xfId="0" applyFont="1" applyFill="1" applyBorder="1" applyAlignment="1">
      <alignment horizontal="center" vertical="center" wrapText="1"/>
    </xf>
    <xf numFmtId="43" fontId="33" fillId="2" borderId="3" xfId="0" applyNumberFormat="1" applyFont="1" applyFill="1" applyBorder="1" applyAlignment="1">
      <alignment vertical="center" wrapText="1"/>
    </xf>
    <xf numFmtId="0" fontId="33" fillId="2" borderId="3" xfId="0" applyFont="1" applyFill="1" applyBorder="1" applyAlignment="1">
      <alignment horizontal="center" vertical="center"/>
    </xf>
    <xf numFmtId="10" fontId="22" fillId="6" borderId="3" xfId="0" applyNumberFormat="1" applyFont="1" applyFill="1" applyBorder="1" applyAlignment="1">
      <alignment vertical="center"/>
    </xf>
    <xf numFmtId="10" fontId="22" fillId="0" borderId="3" xfId="0" applyNumberFormat="1" applyFont="1" applyBorder="1" applyAlignment="1">
      <alignment vertical="center"/>
    </xf>
    <xf numFmtId="43" fontId="26" fillId="2" borderId="3" xfId="0" applyNumberFormat="1" applyFont="1" applyFill="1" applyBorder="1" applyAlignment="1">
      <alignment horizontal="right"/>
    </xf>
    <xf numFmtId="43" fontId="36" fillId="0" borderId="3" xfId="0" applyNumberFormat="1" applyFont="1" applyBorder="1"/>
    <xf numFmtId="0" fontId="36" fillId="0" borderId="3" xfId="0" applyFont="1" applyBorder="1"/>
    <xf numFmtId="0" fontId="25" fillId="6" borderId="3" xfId="0" applyNumberFormat="1" applyFont="1" applyFill="1" applyBorder="1" applyAlignment="1" applyProtection="1">
      <alignment horizontal="left" vertical="center" wrapText="1"/>
    </xf>
    <xf numFmtId="43" fontId="24" fillId="6" borderId="3" xfId="0" applyNumberFormat="1" applyFont="1" applyFill="1" applyBorder="1" applyAlignment="1">
      <alignment horizontal="right"/>
    </xf>
    <xf numFmtId="43" fontId="11" fillId="6" borderId="3" xfId="0" applyNumberFormat="1" applyFont="1" applyFill="1" applyBorder="1"/>
    <xf numFmtId="0" fontId="11" fillId="6" borderId="3" xfId="0" applyFont="1" applyFill="1" applyBorder="1"/>
    <xf numFmtId="43" fontId="24" fillId="5" borderId="3" xfId="0" applyNumberFormat="1" applyFont="1" applyFill="1" applyBorder="1" applyAlignment="1">
      <alignment horizontal="right"/>
    </xf>
    <xf numFmtId="43" fontId="11" fillId="5" borderId="3" xfId="0" applyNumberFormat="1" applyFont="1" applyFill="1" applyBorder="1"/>
    <xf numFmtId="0" fontId="11" fillId="5" borderId="3" xfId="0" applyFont="1" applyFill="1" applyBorder="1"/>
    <xf numFmtId="43" fontId="24" fillId="2" borderId="3" xfId="0" applyNumberFormat="1" applyFont="1" applyFill="1" applyBorder="1" applyAlignment="1">
      <alignment horizontal="right"/>
    </xf>
    <xf numFmtId="43" fontId="11" fillId="0" borderId="3" xfId="0" applyNumberFormat="1" applyFont="1" applyBorder="1"/>
    <xf numFmtId="0" fontId="11" fillId="0" borderId="3" xfId="0" applyFont="1" applyBorder="1"/>
    <xf numFmtId="0" fontId="25" fillId="2" borderId="3" xfId="0" applyFont="1" applyFill="1" applyBorder="1" applyAlignment="1">
      <alignment horizontal="left" vertical="center"/>
    </xf>
    <xf numFmtId="0" fontId="25" fillId="2" borderId="3" xfId="0" applyNumberFormat="1" applyFont="1" applyFill="1" applyBorder="1" applyAlignment="1" applyProtection="1">
      <alignment horizontal="left" vertical="center"/>
    </xf>
    <xf numFmtId="0" fontId="25" fillId="2" borderId="3" xfId="0" applyNumberFormat="1" applyFont="1" applyFill="1" applyBorder="1" applyAlignment="1" applyProtection="1">
      <alignment vertical="center" wrapText="1"/>
    </xf>
    <xf numFmtId="0" fontId="27" fillId="2" borderId="3" xfId="0" applyNumberFormat="1" applyFont="1" applyFill="1" applyBorder="1" applyAlignment="1" applyProtection="1">
      <alignment vertical="center" wrapText="1"/>
    </xf>
    <xf numFmtId="0" fontId="36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1" fillId="5" borderId="3" xfId="0" applyFont="1" applyFill="1" applyBorder="1" applyAlignment="1">
      <alignment horizontal="left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wrapText="1"/>
    </xf>
    <xf numFmtId="0" fontId="26" fillId="0" borderId="0" xfId="0" applyNumberFormat="1" applyFont="1" applyFill="1" applyBorder="1" applyAlignment="1" applyProtection="1">
      <alignment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36" fillId="0" borderId="0" xfId="0" applyFont="1"/>
    <xf numFmtId="43" fontId="36" fillId="0" borderId="3" xfId="2" applyNumberFormat="1" applyFont="1" applyBorder="1"/>
    <xf numFmtId="0" fontId="11" fillId="0" borderId="0" xfId="0" applyFont="1"/>
    <xf numFmtId="43" fontId="11" fillId="5" borderId="3" xfId="2" applyNumberFormat="1" applyFont="1" applyFill="1" applyBorder="1"/>
    <xf numFmtId="43" fontId="11" fillId="0" borderId="3" xfId="2" applyNumberFormat="1" applyFont="1" applyBorder="1"/>
    <xf numFmtId="43" fontId="24" fillId="7" borderId="3" xfId="0" applyNumberFormat="1" applyFont="1" applyFill="1" applyBorder="1" applyAlignment="1">
      <alignment horizontal="right"/>
    </xf>
    <xf numFmtId="0" fontId="36" fillId="0" borderId="0" xfId="0" applyFont="1" applyBorder="1"/>
    <xf numFmtId="0" fontId="27" fillId="2" borderId="0" xfId="0" quotePrefix="1" applyFont="1" applyFill="1" applyBorder="1" applyAlignment="1">
      <alignment horizontal="left" vertical="center"/>
    </xf>
    <xf numFmtId="0" fontId="28" fillId="2" borderId="0" xfId="0" quotePrefix="1" applyFont="1" applyFill="1" applyBorder="1" applyAlignment="1">
      <alignment horizontal="left" vertical="center"/>
    </xf>
    <xf numFmtId="0" fontId="27" fillId="2" borderId="0" xfId="0" applyNumberFormat="1" applyFont="1" applyFill="1" applyBorder="1" applyAlignment="1" applyProtection="1">
      <alignment horizontal="left" vertical="center" wrapText="1"/>
    </xf>
    <xf numFmtId="43" fontId="26" fillId="2" borderId="0" xfId="0" applyNumberFormat="1" applyFont="1" applyFill="1" applyBorder="1" applyAlignment="1">
      <alignment horizontal="right"/>
    </xf>
    <xf numFmtId="43" fontId="36" fillId="0" borderId="0" xfId="2" applyNumberFormat="1" applyFont="1" applyBorder="1"/>
    <xf numFmtId="0" fontId="25" fillId="6" borderId="3" xfId="0" quotePrefix="1" applyFont="1" applyFill="1" applyBorder="1" applyAlignment="1">
      <alignment horizontal="left" vertical="center"/>
    </xf>
    <xf numFmtId="0" fontId="29" fillId="6" borderId="3" xfId="0" quotePrefix="1" applyFont="1" applyFill="1" applyBorder="1" applyAlignment="1">
      <alignment horizontal="left" vertical="center"/>
    </xf>
    <xf numFmtId="43" fontId="11" fillId="6" borderId="3" xfId="2" applyNumberFormat="1" applyFont="1" applyFill="1" applyBorder="1"/>
    <xf numFmtId="0" fontId="37" fillId="0" borderId="0" xfId="0" applyFont="1" applyBorder="1"/>
    <xf numFmtId="0" fontId="38" fillId="12" borderId="3" xfId="0" quotePrefix="1" applyFont="1" applyFill="1" applyBorder="1" applyAlignment="1">
      <alignment horizontal="left" vertical="center"/>
    </xf>
    <xf numFmtId="0" fontId="39" fillId="12" borderId="3" xfId="0" quotePrefix="1" applyFont="1" applyFill="1" applyBorder="1" applyAlignment="1">
      <alignment horizontal="left" vertical="center"/>
    </xf>
    <xf numFmtId="0" fontId="38" fillId="12" borderId="3" xfId="0" applyNumberFormat="1" applyFont="1" applyFill="1" applyBorder="1" applyAlignment="1" applyProtection="1">
      <alignment horizontal="left" vertical="center" wrapText="1"/>
    </xf>
    <xf numFmtId="43" fontId="23" fillId="12" borderId="3" xfId="0" applyNumberFormat="1" applyFont="1" applyFill="1" applyBorder="1" applyAlignment="1">
      <alignment horizontal="right"/>
    </xf>
    <xf numFmtId="43" fontId="37" fillId="12" borderId="3" xfId="2" applyNumberFormat="1" applyFont="1" applyFill="1" applyBorder="1"/>
    <xf numFmtId="0" fontId="37" fillId="0" borderId="0" xfId="0" applyFont="1"/>
    <xf numFmtId="0" fontId="10" fillId="0" borderId="0" xfId="0" applyFont="1"/>
    <xf numFmtId="0" fontId="11" fillId="0" borderId="3" xfId="0" applyFont="1" applyFill="1" applyBorder="1"/>
    <xf numFmtId="43" fontId="11" fillId="0" borderId="3" xfId="0" applyNumberFormat="1" applyFont="1" applyFill="1" applyBorder="1"/>
    <xf numFmtId="0" fontId="36" fillId="0" borderId="3" xfId="0" applyFont="1" applyFill="1" applyBorder="1"/>
    <xf numFmtId="43" fontId="36" fillId="0" borderId="3" xfId="0" applyNumberFormat="1" applyFont="1" applyFill="1" applyBorder="1"/>
    <xf numFmtId="10" fontId="37" fillId="12" borderId="3" xfId="0" applyNumberFormat="1" applyFont="1" applyFill="1" applyBorder="1"/>
    <xf numFmtId="10" fontId="11" fillId="7" borderId="3" xfId="0" applyNumberFormat="1" applyFont="1" applyFill="1" applyBorder="1"/>
    <xf numFmtId="10" fontId="11" fillId="5" borderId="3" xfId="0" applyNumberFormat="1" applyFont="1" applyFill="1" applyBorder="1"/>
    <xf numFmtId="10" fontId="11" fillId="0" borderId="3" xfId="0" applyNumberFormat="1" applyFont="1" applyBorder="1"/>
    <xf numFmtId="10" fontId="36" fillId="0" borderId="3" xfId="0" applyNumberFormat="1" applyFont="1" applyBorder="1"/>
    <xf numFmtId="10" fontId="11" fillId="6" borderId="3" xfId="0" applyNumberFormat="1" applyFont="1" applyFill="1" applyBorder="1"/>
    <xf numFmtId="43" fontId="6" fillId="0" borderId="3" xfId="0" applyNumberFormat="1" applyFont="1" applyBorder="1" applyAlignment="1">
      <alignment horizontal="right"/>
    </xf>
    <xf numFmtId="43" fontId="6" fillId="3" borderId="3" xfId="1" applyNumberFormat="1" applyFont="1" applyFill="1" applyBorder="1" applyAlignment="1">
      <alignment horizontal="right" vertical="top"/>
    </xf>
    <xf numFmtId="43" fontId="6" fillId="3" borderId="3" xfId="1" applyNumberFormat="1" applyFont="1" applyFill="1" applyBorder="1" applyAlignment="1">
      <alignment horizontal="right"/>
    </xf>
    <xf numFmtId="10" fontId="6" fillId="0" borderId="3" xfId="0" applyNumberFormat="1" applyFont="1" applyBorder="1" applyAlignment="1">
      <alignment horizontal="right"/>
    </xf>
    <xf numFmtId="43" fontId="41" fillId="0" borderId="3" xfId="0" applyNumberFormat="1" applyFont="1" applyBorder="1"/>
    <xf numFmtId="43" fontId="42" fillId="0" borderId="3" xfId="0" applyNumberFormat="1" applyFont="1" applyBorder="1"/>
    <xf numFmtId="43" fontId="43" fillId="0" borderId="3" xfId="0" applyNumberFormat="1" applyFont="1" applyBorder="1"/>
    <xf numFmtId="10" fontId="41" fillId="0" borderId="3" xfId="0" applyNumberFormat="1" applyFont="1" applyBorder="1"/>
    <xf numFmtId="10" fontId="42" fillId="0" borderId="3" xfId="0" applyNumberFormat="1" applyFont="1" applyBorder="1"/>
    <xf numFmtId="10" fontId="43" fillId="0" borderId="3" xfId="0" applyNumberFormat="1" applyFont="1" applyBorder="1"/>
    <xf numFmtId="43" fontId="17" fillId="3" borderId="3" xfId="0" applyNumberFormat="1" applyFont="1" applyFill="1" applyBorder="1" applyAlignment="1" applyProtection="1">
      <alignment vertical="center"/>
    </xf>
    <xf numFmtId="10" fontId="17" fillId="3" borderId="3" xfId="4" applyNumberFormat="1" applyFont="1" applyFill="1" applyBorder="1" applyAlignment="1" applyProtection="1">
      <alignment horizontal="right" vertical="center"/>
    </xf>
    <xf numFmtId="0" fontId="20" fillId="2" borderId="2" xfId="0" applyNumberFormat="1" applyFont="1" applyFill="1" applyBorder="1" applyAlignment="1" applyProtection="1">
      <alignment horizontal="left" vertical="center" wrapText="1" indent="1"/>
    </xf>
    <xf numFmtId="43" fontId="19" fillId="2" borderId="2" xfId="0" applyNumberFormat="1" applyFont="1" applyFill="1" applyBorder="1" applyAlignment="1">
      <alignment vertical="center"/>
    </xf>
    <xf numFmtId="43" fontId="21" fillId="0" borderId="2" xfId="0" applyNumberFormat="1" applyFont="1" applyBorder="1" applyAlignment="1">
      <alignment vertical="center"/>
    </xf>
    <xf numFmtId="10" fontId="21" fillId="0" borderId="2" xfId="0" applyNumberFormat="1" applyFont="1" applyBorder="1" applyAlignment="1">
      <alignment vertical="center"/>
    </xf>
    <xf numFmtId="0" fontId="0" fillId="0" borderId="0" xfId="0" applyBorder="1"/>
    <xf numFmtId="0" fontId="33" fillId="2" borderId="0" xfId="0" applyFont="1" applyFill="1" applyBorder="1" applyAlignment="1">
      <alignment vertical="center" wrapText="1"/>
    </xf>
    <xf numFmtId="0" fontId="44" fillId="0" borderId="3" xfId="0" applyFont="1" applyBorder="1"/>
    <xf numFmtId="0" fontId="44" fillId="0" borderId="3" xfId="0" applyFont="1" applyBorder="1" applyAlignment="1">
      <alignment horizontal="center"/>
    </xf>
    <xf numFmtId="0" fontId="44" fillId="0" borderId="3" xfId="0" applyFont="1" applyBorder="1" applyAlignment="1">
      <alignment horizontal="left"/>
    </xf>
    <xf numFmtId="43" fontId="44" fillId="0" borderId="3" xfId="0" applyNumberFormat="1" applyFont="1" applyBorder="1" applyAlignment="1">
      <alignment vertical="center" wrapText="1"/>
    </xf>
    <xf numFmtId="43" fontId="33" fillId="2" borderId="3" xfId="0" applyNumberFormat="1" applyFont="1" applyFill="1" applyBorder="1" applyAlignment="1">
      <alignment wrapText="1"/>
    </xf>
    <xf numFmtId="10" fontId="34" fillId="5" borderId="3" xfId="0" applyNumberFormat="1" applyFont="1" applyFill="1" applyBorder="1" applyAlignment="1">
      <alignment horizontal="right" vertical="center" wrapText="1"/>
    </xf>
    <xf numFmtId="10" fontId="34" fillId="12" borderId="3" xfId="0" applyNumberFormat="1" applyFont="1" applyFill="1" applyBorder="1" applyAlignment="1">
      <alignment horizontal="right" vertical="center" wrapText="1"/>
    </xf>
    <xf numFmtId="43" fontId="33" fillId="13" borderId="3" xfId="0" applyNumberFormat="1" applyFont="1" applyFill="1" applyBorder="1" applyAlignment="1">
      <alignment vertical="center" wrapText="1"/>
    </xf>
    <xf numFmtId="10" fontId="34" fillId="13" borderId="3" xfId="0" applyNumberFormat="1" applyFont="1" applyFill="1" applyBorder="1" applyAlignment="1">
      <alignment horizontal="right" vertical="center" wrapText="1"/>
    </xf>
    <xf numFmtId="43" fontId="33" fillId="9" borderId="3" xfId="0" applyNumberFormat="1" applyFont="1" applyFill="1" applyBorder="1" applyAlignment="1">
      <alignment vertical="center" wrapText="1"/>
    </xf>
    <xf numFmtId="10" fontId="34" fillId="9" borderId="3" xfId="0" applyNumberFormat="1" applyFont="1" applyFill="1" applyBorder="1" applyAlignment="1">
      <alignment horizontal="right" vertical="center" wrapText="1"/>
    </xf>
    <xf numFmtId="10" fontId="34" fillId="10" borderId="3" xfId="0" applyNumberFormat="1" applyFont="1" applyFill="1" applyBorder="1" applyAlignment="1">
      <alignment horizontal="right" vertical="center" wrapText="1"/>
    </xf>
    <xf numFmtId="10" fontId="34" fillId="2" borderId="3" xfId="0" applyNumberFormat="1" applyFont="1" applyFill="1" applyBorder="1" applyAlignment="1">
      <alignment horizontal="right" vertical="center" wrapText="1"/>
    </xf>
    <xf numFmtId="43" fontId="44" fillId="2" borderId="3" xfId="0" applyNumberFormat="1" applyFont="1" applyFill="1" applyBorder="1" applyAlignment="1">
      <alignment wrapText="1"/>
    </xf>
    <xf numFmtId="10" fontId="11" fillId="0" borderId="3" xfId="0" applyNumberFormat="1" applyFont="1" applyBorder="1" applyAlignment="1">
      <alignment horizontal="right"/>
    </xf>
    <xf numFmtId="10" fontId="22" fillId="0" borderId="3" xfId="0" applyNumberFormat="1" applyFont="1" applyBorder="1" applyAlignment="1">
      <alignment horizontal="right" vertical="center"/>
    </xf>
    <xf numFmtId="10" fontId="22" fillId="2" borderId="3" xfId="0" applyNumberFormat="1" applyFont="1" applyFill="1" applyBorder="1" applyAlignment="1">
      <alignment horizontal="right" vertical="center"/>
    </xf>
    <xf numFmtId="43" fontId="3" fillId="0" borderId="3" xfId="1" applyNumberFormat="1" applyFont="1" applyFill="1" applyBorder="1" applyAlignment="1">
      <alignment horizontal="right" vertical="top"/>
    </xf>
    <xf numFmtId="43" fontId="3" fillId="0" borderId="3" xfId="1" applyNumberFormat="1" applyFont="1" applyFill="1" applyBorder="1" applyAlignment="1">
      <alignment horizontal="right"/>
    </xf>
    <xf numFmtId="4" fontId="3" fillId="0" borderId="3" xfId="1" applyNumberFormat="1" applyFont="1" applyFill="1" applyBorder="1" applyAlignment="1">
      <alignment horizontal="right"/>
    </xf>
    <xf numFmtId="4" fontId="3" fillId="0" borderId="3" xfId="1" applyNumberFormat="1" applyFont="1" applyFill="1" applyBorder="1" applyAlignment="1" applyProtection="1">
      <alignment horizontal="right" wrapText="1"/>
    </xf>
    <xf numFmtId="43" fontId="3" fillId="0" borderId="3" xfId="1" applyNumberFormat="1" applyFont="1" applyBorder="1" applyAlignment="1">
      <alignment horizontal="right" vertical="top"/>
    </xf>
    <xf numFmtId="43" fontId="3" fillId="0" borderId="3" xfId="1" applyNumberFormat="1" applyFont="1" applyBorder="1" applyAlignment="1">
      <alignment horizontal="right"/>
    </xf>
    <xf numFmtId="4" fontId="3" fillId="0" borderId="3" xfId="1" applyNumberFormat="1" applyFont="1" applyBorder="1" applyAlignment="1">
      <alignment horizontal="right"/>
    </xf>
    <xf numFmtId="10" fontId="11" fillId="5" borderId="3" xfId="0" applyNumberFormat="1" applyFont="1" applyFill="1" applyBorder="1" applyAlignment="1">
      <alignment horizontal="right"/>
    </xf>
    <xf numFmtId="10" fontId="36" fillId="0" borderId="3" xfId="0" applyNumberFormat="1" applyFont="1" applyBorder="1" applyAlignment="1">
      <alignment horizontal="right"/>
    </xf>
    <xf numFmtId="10" fontId="11" fillId="2" borderId="3" xfId="0" applyNumberFormat="1" applyFont="1" applyFill="1" applyBorder="1"/>
    <xf numFmtId="10" fontId="11" fillId="2" borderId="3" xfId="0" applyNumberFormat="1" applyFont="1" applyFill="1" applyBorder="1" applyAlignment="1">
      <alignment horizontal="right"/>
    </xf>
    <xf numFmtId="0" fontId="11" fillId="6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36" fillId="0" borderId="3" xfId="0" applyFont="1" applyFill="1" applyBorder="1" applyAlignment="1">
      <alignment horizontal="left"/>
    </xf>
    <xf numFmtId="10" fontId="44" fillId="2" borderId="3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7" fillId="0" borderId="1" xfId="0" quotePrefix="1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2" fillId="0" borderId="3" xfId="0" quotePrefix="1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5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7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3" applyFont="1" applyBorder="1" applyAlignment="1">
      <alignment horizontal="left" wrapText="1"/>
    </xf>
    <xf numFmtId="0" fontId="3" fillId="0" borderId="3" xfId="3" applyFont="1" applyBorder="1" applyAlignment="1">
      <alignment wrapText="1"/>
    </xf>
    <xf numFmtId="0" fontId="3" fillId="0" borderId="3" xfId="3" applyFont="1" applyBorder="1"/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24" fillId="3" borderId="2" xfId="0" applyNumberFormat="1" applyFont="1" applyFill="1" applyBorder="1" applyAlignment="1" applyProtection="1">
      <alignment horizontal="center" vertical="center" wrapText="1"/>
    </xf>
    <xf numFmtId="0" fontId="24" fillId="3" borderId="4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3" fillId="12" borderId="1" xfId="0" applyFont="1" applyFill="1" applyBorder="1" applyAlignment="1">
      <alignment horizontal="left" vertical="center" wrapText="1"/>
    </xf>
    <xf numFmtId="0" fontId="33" fillId="12" borderId="2" xfId="0" applyFont="1" applyFill="1" applyBorder="1" applyAlignment="1">
      <alignment horizontal="left" vertical="center" wrapText="1"/>
    </xf>
    <xf numFmtId="0" fontId="33" fillId="12" borderId="4" xfId="0" applyFont="1" applyFill="1" applyBorder="1" applyAlignment="1">
      <alignment horizontal="left" vertical="center" wrapText="1"/>
    </xf>
    <xf numFmtId="0" fontId="33" fillId="4" borderId="3" xfId="0" applyFont="1" applyFill="1" applyBorder="1" applyAlignment="1">
      <alignment vertical="center" wrapText="1"/>
    </xf>
    <xf numFmtId="0" fontId="33" fillId="12" borderId="3" xfId="0" applyFont="1" applyFill="1" applyBorder="1" applyAlignment="1">
      <alignment vertical="center" wrapText="1"/>
    </xf>
    <xf numFmtId="0" fontId="33" fillId="11" borderId="3" xfId="0" applyFont="1" applyFill="1" applyBorder="1" applyAlignment="1">
      <alignment vertical="center" wrapText="1"/>
    </xf>
    <xf numFmtId="0" fontId="33" fillId="4" borderId="1" xfId="0" applyFont="1" applyFill="1" applyBorder="1" applyAlignment="1">
      <alignment vertical="center" wrapText="1"/>
    </xf>
    <xf numFmtId="0" fontId="33" fillId="4" borderId="2" xfId="0" applyFont="1" applyFill="1" applyBorder="1" applyAlignment="1">
      <alignment vertical="center" wrapText="1"/>
    </xf>
    <xf numFmtId="0" fontId="33" fillId="4" borderId="4" xfId="0" applyFont="1" applyFill="1" applyBorder="1" applyAlignment="1">
      <alignment vertical="center" wrapText="1"/>
    </xf>
    <xf numFmtId="0" fontId="33" fillId="12" borderId="1" xfId="0" applyFont="1" applyFill="1" applyBorder="1" applyAlignment="1">
      <alignment vertical="center"/>
    </xf>
    <xf numFmtId="0" fontId="33" fillId="12" borderId="2" xfId="0" applyFont="1" applyFill="1" applyBorder="1" applyAlignment="1">
      <alignment vertical="center"/>
    </xf>
    <xf numFmtId="0" fontId="33" fillId="12" borderId="4" xfId="0" applyFont="1" applyFill="1" applyBorder="1" applyAlignment="1">
      <alignment vertical="center"/>
    </xf>
    <xf numFmtId="0" fontId="33" fillId="2" borderId="6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8" borderId="3" xfId="0" applyFont="1" applyFill="1" applyBorder="1" applyAlignment="1">
      <alignment vertical="center" wrapText="1"/>
    </xf>
    <xf numFmtId="0" fontId="34" fillId="8" borderId="1" xfId="0" applyFont="1" applyFill="1" applyBorder="1" applyAlignment="1">
      <alignment horizontal="left" vertical="center" wrapText="1"/>
    </xf>
    <xf numFmtId="0" fontId="34" fillId="8" borderId="2" xfId="0" applyFont="1" applyFill="1" applyBorder="1" applyAlignment="1">
      <alignment horizontal="left" vertical="center" wrapText="1"/>
    </xf>
    <xf numFmtId="0" fontId="34" fillId="8" borderId="4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</cellXfs>
  <cellStyles count="5">
    <cellStyle name="Normalno" xfId="0" builtinId="0"/>
    <cellStyle name="Normalno 2" xfId="3"/>
    <cellStyle name="Postotak" xfId="4" builtinId="5"/>
    <cellStyle name="Valuta" xfId="2" builtinId="4"/>
    <cellStyle name="Zarez" xfId="1" builtinId="3"/>
  </cellStyles>
  <dxfs count="0"/>
  <tableStyles count="0" defaultTableStyle="TableStyleMedium2" defaultPivotStyle="PivotStyleLight16"/>
  <colors>
    <mruColors>
      <color rgb="FFFE6091"/>
      <color rgb="FFF7A1CE"/>
      <color rgb="FFFB9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6"/>
  <sheetViews>
    <sheetView tabSelected="1" topLeftCell="B4" workbookViewId="0">
      <selection activeCell="M15" sqref="M15"/>
    </sheetView>
  </sheetViews>
  <sheetFormatPr defaultRowHeight="15" x14ac:dyDescent="0.25"/>
  <cols>
    <col min="6" max="9" width="25.28515625" customWidth="1"/>
    <col min="10" max="11" width="15.7109375" customWidth="1"/>
  </cols>
  <sheetData>
    <row r="1" spans="2:11" ht="42" customHeight="1" x14ac:dyDescent="0.25">
      <c r="B1" s="222" t="s">
        <v>300</v>
      </c>
      <c r="C1" s="222"/>
      <c r="D1" s="222"/>
      <c r="E1" s="222"/>
      <c r="F1" s="222"/>
      <c r="G1" s="222"/>
      <c r="H1" s="222"/>
      <c r="I1" s="222"/>
      <c r="J1" s="222"/>
      <c r="K1" s="222"/>
    </row>
    <row r="2" spans="2:11" ht="15.75" customHeight="1" x14ac:dyDescent="0.25">
      <c r="B2" s="222" t="s">
        <v>9</v>
      </c>
      <c r="C2" s="222"/>
      <c r="D2" s="222"/>
      <c r="E2" s="222"/>
      <c r="F2" s="222"/>
      <c r="G2" s="222"/>
      <c r="H2" s="222"/>
      <c r="I2" s="222"/>
      <c r="J2" s="222"/>
      <c r="K2" s="222"/>
    </row>
    <row r="3" spans="2:11" ht="18" customHeight="1" x14ac:dyDescent="0.25">
      <c r="B3" s="222" t="s">
        <v>229</v>
      </c>
      <c r="C3" s="222"/>
      <c r="D3" s="222"/>
      <c r="E3" s="222"/>
      <c r="F3" s="222"/>
      <c r="G3" s="222"/>
      <c r="H3" s="222"/>
      <c r="I3" s="222"/>
      <c r="J3" s="222"/>
      <c r="K3" s="222"/>
    </row>
    <row r="4" spans="2:11" ht="18" customHeight="1" x14ac:dyDescent="0.25">
      <c r="B4" s="33"/>
      <c r="C4" s="34"/>
      <c r="D4" s="34"/>
      <c r="E4" s="34"/>
      <c r="F4" s="34"/>
      <c r="G4" s="34"/>
      <c r="H4" s="34"/>
      <c r="I4" s="34"/>
      <c r="J4" s="34"/>
      <c r="K4" s="32"/>
    </row>
    <row r="5" spans="2:11" x14ac:dyDescent="0.25">
      <c r="B5" s="234" t="s">
        <v>230</v>
      </c>
      <c r="C5" s="234"/>
      <c r="D5" s="234"/>
      <c r="E5" s="234"/>
      <c r="F5" s="234"/>
      <c r="G5" s="35"/>
      <c r="H5" s="35"/>
      <c r="I5" s="35"/>
      <c r="J5" s="36"/>
      <c r="K5" s="32"/>
    </row>
    <row r="6" spans="2:11" ht="25.5" x14ac:dyDescent="0.25">
      <c r="B6" s="235" t="s">
        <v>6</v>
      </c>
      <c r="C6" s="236"/>
      <c r="D6" s="236"/>
      <c r="E6" s="236"/>
      <c r="F6" s="237"/>
      <c r="G6" s="17" t="s">
        <v>280</v>
      </c>
      <c r="H6" s="1" t="s">
        <v>276</v>
      </c>
      <c r="I6" s="17" t="s">
        <v>282</v>
      </c>
      <c r="J6" s="1" t="s">
        <v>14</v>
      </c>
      <c r="K6" s="1" t="s">
        <v>40</v>
      </c>
    </row>
    <row r="7" spans="2:11" s="20" customFormat="1" ht="11.25" x14ac:dyDescent="0.2">
      <c r="B7" s="228">
        <v>1</v>
      </c>
      <c r="C7" s="228"/>
      <c r="D7" s="228"/>
      <c r="E7" s="228"/>
      <c r="F7" s="229"/>
      <c r="G7" s="19">
        <v>2</v>
      </c>
      <c r="H7" s="18">
        <v>3</v>
      </c>
      <c r="I7" s="18">
        <v>4</v>
      </c>
      <c r="J7" s="18" t="s">
        <v>142</v>
      </c>
      <c r="K7" s="18" t="s">
        <v>143</v>
      </c>
    </row>
    <row r="8" spans="2:11" x14ac:dyDescent="0.25">
      <c r="B8" s="230" t="s">
        <v>0</v>
      </c>
      <c r="C8" s="231"/>
      <c r="D8" s="231"/>
      <c r="E8" s="231"/>
      <c r="F8" s="232"/>
      <c r="G8" s="173">
        <f>SUM(G9+G10)</f>
        <v>769304.76</v>
      </c>
      <c r="H8" s="174">
        <f>SUM(H9:H10)</f>
        <v>1654797.69</v>
      </c>
      <c r="I8" s="40">
        <f>SUM(I9:I10)</f>
        <v>855021.55</v>
      </c>
      <c r="J8" s="40">
        <f>I8/G8*100</f>
        <v>111.14211096263074</v>
      </c>
      <c r="K8" s="40">
        <f>I8/H8*100</f>
        <v>51.669249671239271</v>
      </c>
    </row>
    <row r="9" spans="2:11" x14ac:dyDescent="0.25">
      <c r="B9" s="233" t="s">
        <v>41</v>
      </c>
      <c r="C9" s="225"/>
      <c r="D9" s="225"/>
      <c r="E9" s="225"/>
      <c r="F9" s="227"/>
      <c r="G9" s="207">
        <v>769304.76</v>
      </c>
      <c r="H9" s="208">
        <v>1654797.69</v>
      </c>
      <c r="I9" s="209">
        <v>855021.55</v>
      </c>
      <c r="J9" s="209">
        <f>I9/G9*100</f>
        <v>111.14211096263074</v>
      </c>
      <c r="K9" s="209">
        <f>I9/H9*100</f>
        <v>51.669249671239271</v>
      </c>
    </row>
    <row r="10" spans="2:11" x14ac:dyDescent="0.25">
      <c r="B10" s="238" t="s">
        <v>46</v>
      </c>
      <c r="C10" s="227"/>
      <c r="D10" s="227"/>
      <c r="E10" s="227"/>
      <c r="F10" s="227"/>
      <c r="G10" s="207">
        <v>0</v>
      </c>
      <c r="H10" s="208">
        <v>0</v>
      </c>
      <c r="I10" s="209">
        <v>0</v>
      </c>
      <c r="J10" s="209">
        <v>0</v>
      </c>
      <c r="K10" s="209">
        <v>0</v>
      </c>
    </row>
    <row r="11" spans="2:11" x14ac:dyDescent="0.25">
      <c r="B11" s="14" t="s">
        <v>1</v>
      </c>
      <c r="C11" s="28"/>
      <c r="D11" s="28"/>
      <c r="E11" s="28"/>
      <c r="F11" s="28"/>
      <c r="G11" s="173">
        <f>SUM(G12+G13)</f>
        <v>896386.69000000006</v>
      </c>
      <c r="H11" s="174">
        <f>SUM(H12:H13)</f>
        <v>1657947.03</v>
      </c>
      <c r="I11" s="40">
        <f>SUM(I12:I13)</f>
        <v>851742.71</v>
      </c>
      <c r="J11" s="40">
        <f>I11/G11*100</f>
        <v>95.019562372127581</v>
      </c>
      <c r="K11" s="40">
        <f>I11/H11*100</f>
        <v>51.373336698217678</v>
      </c>
    </row>
    <row r="12" spans="2:11" x14ac:dyDescent="0.25">
      <c r="B12" s="224" t="s">
        <v>42</v>
      </c>
      <c r="C12" s="225"/>
      <c r="D12" s="225"/>
      <c r="E12" s="225"/>
      <c r="F12" s="225"/>
      <c r="G12" s="207">
        <v>895580.93</v>
      </c>
      <c r="H12" s="208">
        <v>1653603.18</v>
      </c>
      <c r="I12" s="209">
        <v>851601.98</v>
      </c>
      <c r="J12" s="210">
        <f>I12/G12*100</f>
        <v>95.089338268960233</v>
      </c>
      <c r="K12" s="210">
        <f>I12/H12*100</f>
        <v>51.499778804247342</v>
      </c>
    </row>
    <row r="13" spans="2:11" x14ac:dyDescent="0.25">
      <c r="B13" s="226" t="s">
        <v>43</v>
      </c>
      <c r="C13" s="227"/>
      <c r="D13" s="227"/>
      <c r="E13" s="227"/>
      <c r="F13" s="227"/>
      <c r="G13" s="211">
        <v>805.76</v>
      </c>
      <c r="H13" s="212">
        <v>4343.8500000000004</v>
      </c>
      <c r="I13" s="213">
        <v>140.72999999999999</v>
      </c>
      <c r="J13" s="210">
        <f>I13/G13*100</f>
        <v>17.465498411437647</v>
      </c>
      <c r="K13" s="210">
        <f>I13/H13*100</f>
        <v>3.239752753893435</v>
      </c>
    </row>
    <row r="14" spans="2:11" x14ac:dyDescent="0.25">
      <c r="B14" s="240" t="s">
        <v>47</v>
      </c>
      <c r="C14" s="231"/>
      <c r="D14" s="231"/>
      <c r="E14" s="231"/>
      <c r="F14" s="231"/>
      <c r="G14" s="173">
        <f>G9+G10-(G12+G13)</f>
        <v>-127081.93000000005</v>
      </c>
      <c r="H14" s="174">
        <f>SUM(H8-H11)</f>
        <v>-3149.3400000000838</v>
      </c>
      <c r="I14" s="41">
        <f>I8-I11</f>
        <v>3278.8400000000838</v>
      </c>
      <c r="J14" s="41">
        <f>I14/G14*100</f>
        <v>-2.5800993107360601</v>
      </c>
      <c r="K14" s="41">
        <v>0</v>
      </c>
    </row>
    <row r="15" spans="2:11" ht="18" x14ac:dyDescent="0.25">
      <c r="B15" s="31"/>
      <c r="C15" s="37"/>
      <c r="D15" s="37"/>
      <c r="E15" s="37"/>
      <c r="F15" s="37"/>
      <c r="G15" s="39"/>
      <c r="H15" s="37"/>
      <c r="I15" s="38"/>
      <c r="J15" s="38"/>
      <c r="K15" s="38"/>
    </row>
    <row r="16" spans="2:11" ht="18" customHeight="1" x14ac:dyDescent="0.25">
      <c r="B16" s="234" t="s">
        <v>231</v>
      </c>
      <c r="C16" s="234"/>
      <c r="D16" s="234"/>
      <c r="E16" s="234"/>
      <c r="F16" s="234"/>
      <c r="G16" s="37"/>
      <c r="H16" s="37"/>
      <c r="I16" s="38"/>
      <c r="J16" s="38"/>
      <c r="K16" s="38"/>
    </row>
    <row r="17" spans="1:42" ht="25.5" x14ac:dyDescent="0.25">
      <c r="B17" s="235" t="s">
        <v>6</v>
      </c>
      <c r="C17" s="236"/>
      <c r="D17" s="236"/>
      <c r="E17" s="236"/>
      <c r="F17" s="237"/>
      <c r="G17" s="17" t="s">
        <v>280</v>
      </c>
      <c r="H17" s="1" t="s">
        <v>276</v>
      </c>
      <c r="I17" s="17" t="s">
        <v>277</v>
      </c>
      <c r="J17" s="1" t="s">
        <v>14</v>
      </c>
      <c r="K17" s="1" t="s">
        <v>40</v>
      </c>
    </row>
    <row r="18" spans="1:42" s="20" customFormat="1" x14ac:dyDescent="0.25">
      <c r="B18" s="228">
        <v>1</v>
      </c>
      <c r="C18" s="228"/>
      <c r="D18" s="228"/>
      <c r="E18" s="228"/>
      <c r="F18" s="229"/>
      <c r="G18" s="19">
        <v>2</v>
      </c>
      <c r="H18" s="18">
        <v>3</v>
      </c>
      <c r="I18" s="18">
        <v>5</v>
      </c>
      <c r="J18" s="18" t="s">
        <v>15</v>
      </c>
      <c r="K18" s="18" t="s">
        <v>16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5.75" customHeight="1" x14ac:dyDescent="0.25">
      <c r="A19" s="20"/>
      <c r="B19" s="241" t="s">
        <v>44</v>
      </c>
      <c r="C19" s="242"/>
      <c r="D19" s="242"/>
      <c r="E19" s="242"/>
      <c r="F19" s="243"/>
      <c r="G19" s="172">
        <v>0</v>
      </c>
      <c r="H19" s="172">
        <v>0</v>
      </c>
      <c r="I19" s="172">
        <v>0</v>
      </c>
      <c r="J19" s="13">
        <v>0</v>
      </c>
      <c r="K19" s="13">
        <v>0</v>
      </c>
    </row>
    <row r="20" spans="1:42" x14ac:dyDescent="0.25">
      <c r="A20" s="20"/>
      <c r="B20" s="241" t="s">
        <v>45</v>
      </c>
      <c r="C20" s="225"/>
      <c r="D20" s="225"/>
      <c r="E20" s="225"/>
      <c r="F20" s="225"/>
      <c r="G20" s="172">
        <v>0</v>
      </c>
      <c r="H20" s="172">
        <v>0</v>
      </c>
      <c r="I20" s="172">
        <v>0</v>
      </c>
      <c r="J20" s="13">
        <v>0</v>
      </c>
      <c r="K20" s="13">
        <v>0</v>
      </c>
    </row>
    <row r="21" spans="1:42" x14ac:dyDescent="0.25">
      <c r="A21" s="20"/>
      <c r="B21" s="241" t="s">
        <v>237</v>
      </c>
      <c r="C21" s="242"/>
      <c r="D21" s="242"/>
      <c r="E21" s="242"/>
      <c r="F21" s="243"/>
      <c r="G21" s="172">
        <v>0</v>
      </c>
      <c r="H21" s="172">
        <v>0</v>
      </c>
      <c r="I21" s="172">
        <v>0</v>
      </c>
      <c r="J21" s="13">
        <v>0</v>
      </c>
      <c r="K21" s="13">
        <v>0</v>
      </c>
    </row>
    <row r="22" spans="1:42" ht="15.75" customHeight="1" x14ac:dyDescent="0.25">
      <c r="A22" s="20"/>
      <c r="B22" s="241" t="s">
        <v>238</v>
      </c>
      <c r="C22" s="242"/>
      <c r="D22" s="242"/>
      <c r="E22" s="242"/>
      <c r="F22" s="243"/>
      <c r="G22" s="172">
        <v>17099.150000000001</v>
      </c>
      <c r="H22" s="172">
        <v>3149.34</v>
      </c>
      <c r="I22" s="172">
        <v>2711.97</v>
      </c>
      <c r="J22" s="175">
        <f>I22/G22</f>
        <v>0.15860262059809987</v>
      </c>
      <c r="K22" s="175">
        <f>I22/H22</f>
        <v>0.86112328297357532</v>
      </c>
    </row>
    <row r="23" spans="1:42" ht="15" customHeight="1" x14ac:dyDescent="0.25">
      <c r="A23" s="20"/>
      <c r="B23" s="244" t="s">
        <v>239</v>
      </c>
      <c r="C23" s="245"/>
      <c r="D23" s="245"/>
      <c r="E23" s="245"/>
      <c r="F23" s="246"/>
      <c r="G23" s="172">
        <v>7705.63</v>
      </c>
      <c r="H23" s="172">
        <v>0</v>
      </c>
      <c r="I23" s="172">
        <v>0</v>
      </c>
      <c r="J23" s="175">
        <v>0</v>
      </c>
      <c r="K23" s="175">
        <v>0</v>
      </c>
    </row>
    <row r="24" spans="1:42" x14ac:dyDescent="0.25">
      <c r="B24" s="223"/>
      <c r="C24" s="223"/>
      <c r="D24" s="223"/>
      <c r="E24" s="223"/>
      <c r="F24" s="223"/>
      <c r="G24" s="223"/>
      <c r="H24" s="223"/>
      <c r="I24" s="223"/>
      <c r="J24" s="223"/>
    </row>
    <row r="25" spans="1:42" ht="15" customHeight="1" x14ac:dyDescent="0.25">
      <c r="B25" s="239"/>
      <c r="C25" s="239"/>
      <c r="D25" s="239"/>
      <c r="E25" s="239"/>
      <c r="F25" s="239"/>
      <c r="G25" s="239"/>
      <c r="H25" s="239"/>
      <c r="I25" s="239"/>
      <c r="J25" s="239"/>
      <c r="K25" s="239"/>
    </row>
    <row r="26" spans="1:42" x14ac:dyDescent="0.25">
      <c r="B26" s="239"/>
      <c r="C26" s="239"/>
      <c r="D26" s="239"/>
      <c r="E26" s="239"/>
      <c r="F26" s="239"/>
      <c r="G26" s="239"/>
      <c r="H26" s="239"/>
      <c r="I26" s="239"/>
      <c r="J26" s="239"/>
      <c r="K26" s="239"/>
    </row>
  </sheetData>
  <mergeCells count="23">
    <mergeCell ref="B25:K26"/>
    <mergeCell ref="B14:F14"/>
    <mergeCell ref="B17:F17"/>
    <mergeCell ref="B18:F18"/>
    <mergeCell ref="B20:F20"/>
    <mergeCell ref="B19:F19"/>
    <mergeCell ref="B22:F22"/>
    <mergeCell ref="B23:F23"/>
    <mergeCell ref="B21:F21"/>
    <mergeCell ref="B1:K1"/>
    <mergeCell ref="B2:K2"/>
    <mergeCell ref="B3:K3"/>
    <mergeCell ref="B24:F24"/>
    <mergeCell ref="G24:J24"/>
    <mergeCell ref="B12:F12"/>
    <mergeCell ref="B13:F13"/>
    <mergeCell ref="B7:F7"/>
    <mergeCell ref="B8:F8"/>
    <mergeCell ref="B9:F9"/>
    <mergeCell ref="B5:F5"/>
    <mergeCell ref="B6:F6"/>
    <mergeCell ref="B10:F10"/>
    <mergeCell ref="B16:F16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opLeftCell="A4" zoomScaleNormal="100" workbookViewId="0">
      <selection activeCell="I58" sqref="I58"/>
    </sheetView>
  </sheetViews>
  <sheetFormatPr defaultRowHeight="12.75" x14ac:dyDescent="0.2"/>
  <cols>
    <col min="1" max="1" width="9.140625" style="139"/>
    <col min="2" max="2" width="7.42578125" style="139" bestFit="1" customWidth="1"/>
    <col min="3" max="3" width="8.42578125" style="139" bestFit="1" customWidth="1"/>
    <col min="4" max="4" width="5.42578125" style="139" bestFit="1" customWidth="1"/>
    <col min="5" max="5" width="5.42578125" style="139" customWidth="1"/>
    <col min="6" max="6" width="48.85546875" style="139" customWidth="1"/>
    <col min="7" max="9" width="25.28515625" style="139" customWidth="1"/>
    <col min="10" max="11" width="15.7109375" style="139" customWidth="1"/>
    <col min="12" max="16384" width="9.140625" style="139"/>
  </cols>
  <sheetData>
    <row r="1" spans="2:11" x14ac:dyDescent="0.2">
      <c r="B1" s="138"/>
      <c r="C1" s="138"/>
      <c r="D1" s="138"/>
      <c r="E1" s="138"/>
      <c r="F1" s="138"/>
      <c r="G1" s="138"/>
      <c r="H1" s="138"/>
      <c r="I1" s="137"/>
      <c r="J1" s="137"/>
    </row>
    <row r="2" spans="2:11" ht="18" customHeight="1" x14ac:dyDescent="0.2">
      <c r="B2" s="250" t="s">
        <v>232</v>
      </c>
      <c r="C2" s="250"/>
      <c r="D2" s="250"/>
      <c r="E2" s="250"/>
      <c r="F2" s="250"/>
      <c r="G2" s="250"/>
      <c r="H2" s="250"/>
      <c r="I2" s="250"/>
      <c r="J2" s="250"/>
      <c r="K2" s="250"/>
    </row>
    <row r="3" spans="2:11" x14ac:dyDescent="0.2">
      <c r="B3" s="138"/>
      <c r="C3" s="138"/>
      <c r="D3" s="138"/>
      <c r="E3" s="138"/>
      <c r="F3" s="138"/>
      <c r="G3" s="138"/>
      <c r="H3" s="138"/>
      <c r="I3" s="137"/>
      <c r="J3" s="137"/>
    </row>
    <row r="4" spans="2:11" ht="15.75" customHeight="1" x14ac:dyDescent="0.2">
      <c r="B4" s="250" t="s">
        <v>233</v>
      </c>
      <c r="C4" s="250"/>
      <c r="D4" s="250"/>
      <c r="E4" s="250"/>
      <c r="F4" s="250"/>
      <c r="G4" s="250"/>
      <c r="H4" s="250"/>
      <c r="I4" s="250"/>
      <c r="J4" s="250"/>
      <c r="K4" s="250"/>
    </row>
    <row r="5" spans="2:11" x14ac:dyDescent="0.2">
      <c r="B5" s="138"/>
      <c r="C5" s="138"/>
      <c r="D5" s="138"/>
      <c r="E5" s="138"/>
      <c r="F5" s="138"/>
      <c r="G5" s="138"/>
      <c r="H5" s="138"/>
      <c r="I5" s="137"/>
      <c r="J5" s="137"/>
    </row>
    <row r="6" spans="2:11" ht="25.5" x14ac:dyDescent="0.2">
      <c r="B6" s="247" t="s">
        <v>6</v>
      </c>
      <c r="C6" s="248"/>
      <c r="D6" s="248"/>
      <c r="E6" s="248"/>
      <c r="F6" s="249"/>
      <c r="G6" s="56" t="s">
        <v>281</v>
      </c>
      <c r="H6" s="56" t="s">
        <v>276</v>
      </c>
      <c r="I6" s="56" t="s">
        <v>277</v>
      </c>
      <c r="J6" s="56" t="s">
        <v>14</v>
      </c>
      <c r="K6" s="56" t="s">
        <v>40</v>
      </c>
    </row>
    <row r="7" spans="2:11" ht="16.5" customHeight="1" x14ac:dyDescent="0.2">
      <c r="B7" s="247">
        <v>1</v>
      </c>
      <c r="C7" s="248"/>
      <c r="D7" s="248"/>
      <c r="E7" s="248"/>
      <c r="F7" s="249"/>
      <c r="G7" s="56">
        <v>2</v>
      </c>
      <c r="H7" s="56">
        <v>3</v>
      </c>
      <c r="I7" s="56">
        <v>4</v>
      </c>
      <c r="J7" s="56" t="s">
        <v>142</v>
      </c>
      <c r="K7" s="56" t="s">
        <v>143</v>
      </c>
    </row>
    <row r="8" spans="2:11" s="161" customFormat="1" ht="15.75" x14ac:dyDescent="0.25">
      <c r="B8" s="157"/>
      <c r="C8" s="157"/>
      <c r="D8" s="157"/>
      <c r="E8" s="157"/>
      <c r="F8" s="157" t="s">
        <v>224</v>
      </c>
      <c r="G8" s="158">
        <f>G9+G32</f>
        <v>786403.91000000015</v>
      </c>
      <c r="H8" s="158">
        <f>H9+H32</f>
        <v>1657947.03</v>
      </c>
      <c r="I8" s="159">
        <f>I9+I32</f>
        <v>857733.52</v>
      </c>
      <c r="J8" s="166">
        <f t="shared" ref="J8:J31" si="0">I8/G8</f>
        <v>1.0907035291826053</v>
      </c>
      <c r="K8" s="166">
        <f t="shared" ref="K8:K17" si="1">I8/H8</f>
        <v>0.51734675745340308</v>
      </c>
    </row>
    <row r="9" spans="2:11" s="141" customFormat="1" ht="15.75" customHeight="1" x14ac:dyDescent="0.2">
      <c r="B9" s="58">
        <v>6</v>
      </c>
      <c r="C9" s="58"/>
      <c r="D9" s="58"/>
      <c r="E9" s="58"/>
      <c r="F9" s="58" t="s">
        <v>2</v>
      </c>
      <c r="G9" s="144">
        <f>G10+G18+G21+G28</f>
        <v>769304.76000000013</v>
      </c>
      <c r="H9" s="144">
        <f t="shared" ref="H9:I9" si="2">H10+H18+H21+H28</f>
        <v>1654797.69</v>
      </c>
      <c r="I9" s="144">
        <f t="shared" si="2"/>
        <v>855021.55</v>
      </c>
      <c r="J9" s="167">
        <f t="shared" si="0"/>
        <v>1.1114211096263071</v>
      </c>
      <c r="K9" s="167">
        <f t="shared" si="1"/>
        <v>0.5166924967123927</v>
      </c>
    </row>
    <row r="10" spans="2:11" s="141" customFormat="1" ht="22.5" customHeight="1" x14ac:dyDescent="0.2">
      <c r="B10" s="59"/>
      <c r="C10" s="59">
        <v>63</v>
      </c>
      <c r="D10" s="59"/>
      <c r="E10" s="59"/>
      <c r="F10" s="59" t="s">
        <v>17</v>
      </c>
      <c r="G10" s="121">
        <f>G11+G14+G16</f>
        <v>745605.44000000006</v>
      </c>
      <c r="H10" s="121">
        <f>H11+H16+H14</f>
        <v>1594257.19</v>
      </c>
      <c r="I10" s="142">
        <f>I11+I16+I14</f>
        <v>824930.25</v>
      </c>
      <c r="J10" s="168">
        <f t="shared" si="0"/>
        <v>1.1063897951173747</v>
      </c>
      <c r="K10" s="168">
        <f t="shared" si="1"/>
        <v>0.51743862607262259</v>
      </c>
    </row>
    <row r="11" spans="2:11" s="141" customFormat="1" ht="23.25" customHeight="1" x14ac:dyDescent="0.2">
      <c r="B11" s="60"/>
      <c r="C11" s="60"/>
      <c r="D11" s="60">
        <v>636</v>
      </c>
      <c r="E11" s="60"/>
      <c r="F11" s="61" t="s">
        <v>88</v>
      </c>
      <c r="G11" s="124">
        <f>G12+G13</f>
        <v>737479.27</v>
      </c>
      <c r="H11" s="124">
        <f>H12+H13</f>
        <v>1567346.4</v>
      </c>
      <c r="I11" s="143">
        <f>SUM(I12:I13)</f>
        <v>810097.55</v>
      </c>
      <c r="J11" s="169">
        <f t="shared" si="0"/>
        <v>1.098468232198581</v>
      </c>
      <c r="K11" s="169">
        <f t="shared" si="1"/>
        <v>0.51685929160267319</v>
      </c>
    </row>
    <row r="12" spans="2:11" ht="27.75" customHeight="1" x14ac:dyDescent="0.2">
      <c r="B12" s="62"/>
      <c r="C12" s="62"/>
      <c r="D12" s="63"/>
      <c r="E12" s="63">
        <v>6361</v>
      </c>
      <c r="F12" s="64" t="s">
        <v>89</v>
      </c>
      <c r="G12" s="114">
        <v>737479.27</v>
      </c>
      <c r="H12" s="114">
        <v>1565763.47</v>
      </c>
      <c r="I12" s="140">
        <v>810097.55</v>
      </c>
      <c r="J12" s="170">
        <f t="shared" si="0"/>
        <v>1.098468232198581</v>
      </c>
      <c r="K12" s="169">
        <f t="shared" si="1"/>
        <v>0.5173818175742726</v>
      </c>
    </row>
    <row r="13" spans="2:11" ht="26.25" customHeight="1" x14ac:dyDescent="0.2">
      <c r="B13" s="62"/>
      <c r="C13" s="62"/>
      <c r="D13" s="63"/>
      <c r="E13" s="63">
        <v>6362</v>
      </c>
      <c r="F13" s="64" t="s">
        <v>90</v>
      </c>
      <c r="G13" s="114">
        <v>0</v>
      </c>
      <c r="H13" s="114">
        <v>1582.93</v>
      </c>
      <c r="I13" s="140">
        <v>0</v>
      </c>
      <c r="J13" s="170" t="e">
        <f t="shared" si="0"/>
        <v>#DIV/0!</v>
      </c>
      <c r="K13" s="169">
        <f t="shared" si="1"/>
        <v>0</v>
      </c>
    </row>
    <row r="14" spans="2:11" ht="26.25" customHeight="1" x14ac:dyDescent="0.2">
      <c r="B14" s="62"/>
      <c r="C14" s="62"/>
      <c r="D14" s="60">
        <v>634</v>
      </c>
      <c r="E14" s="60"/>
      <c r="F14" s="61" t="s">
        <v>227</v>
      </c>
      <c r="G14" s="124">
        <f>G15</f>
        <v>0</v>
      </c>
      <c r="H14" s="124">
        <f>H15</f>
        <v>0</v>
      </c>
      <c r="I14" s="143">
        <f>I15</f>
        <v>0</v>
      </c>
      <c r="J14" s="169">
        <v>0</v>
      </c>
      <c r="K14" s="169" t="e">
        <f t="shared" si="1"/>
        <v>#DIV/0!</v>
      </c>
    </row>
    <row r="15" spans="2:11" ht="26.25" customHeight="1" x14ac:dyDescent="0.2">
      <c r="B15" s="62"/>
      <c r="C15" s="62"/>
      <c r="D15" s="63"/>
      <c r="E15" s="63">
        <v>6341</v>
      </c>
      <c r="F15" s="64" t="s">
        <v>228</v>
      </c>
      <c r="G15" s="114">
        <v>0</v>
      </c>
      <c r="H15" s="114">
        <v>0</v>
      </c>
      <c r="I15" s="140">
        <v>0</v>
      </c>
      <c r="J15" s="170">
        <v>0</v>
      </c>
      <c r="K15" s="169" t="e">
        <f t="shared" si="1"/>
        <v>#DIV/0!</v>
      </c>
    </row>
    <row r="16" spans="2:11" s="141" customFormat="1" ht="26.25" customHeight="1" x14ac:dyDescent="0.2">
      <c r="B16" s="60"/>
      <c r="C16" s="60"/>
      <c r="D16" s="60">
        <v>639</v>
      </c>
      <c r="E16" s="65"/>
      <c r="F16" s="61" t="s">
        <v>137</v>
      </c>
      <c r="G16" s="124">
        <f>G17</f>
        <v>8126.17</v>
      </c>
      <c r="H16" s="124">
        <f>H17</f>
        <v>26910.79</v>
      </c>
      <c r="I16" s="143">
        <f>SUM(I17)</f>
        <v>14832.7</v>
      </c>
      <c r="J16" s="169">
        <f t="shared" si="0"/>
        <v>1.8253002336894257</v>
      </c>
      <c r="K16" s="169">
        <f t="shared" si="1"/>
        <v>0.55118040012946479</v>
      </c>
    </row>
    <row r="17" spans="2:11" ht="26.25" customHeight="1" x14ac:dyDescent="0.2">
      <c r="B17" s="62"/>
      <c r="C17" s="62"/>
      <c r="D17" s="63"/>
      <c r="E17" s="63">
        <v>6393</v>
      </c>
      <c r="F17" s="64" t="s">
        <v>138</v>
      </c>
      <c r="G17" s="114">
        <v>8126.17</v>
      </c>
      <c r="H17" s="114">
        <v>26910.79</v>
      </c>
      <c r="I17" s="140">
        <v>14832.7</v>
      </c>
      <c r="J17" s="170">
        <f t="shared" si="0"/>
        <v>1.8253002336894257</v>
      </c>
      <c r="K17" s="169">
        <f t="shared" si="1"/>
        <v>0.55118040012946479</v>
      </c>
    </row>
    <row r="18" spans="2:11" s="141" customFormat="1" ht="27.75" customHeight="1" x14ac:dyDescent="0.2">
      <c r="B18" s="66"/>
      <c r="C18" s="66">
        <v>65</v>
      </c>
      <c r="D18" s="67"/>
      <c r="E18" s="67"/>
      <c r="F18" s="59" t="s">
        <v>91</v>
      </c>
      <c r="G18" s="121">
        <f>G19</f>
        <v>3645.14</v>
      </c>
      <c r="H18" s="121">
        <f>H19</f>
        <v>8018.88</v>
      </c>
      <c r="I18" s="142">
        <f>I19</f>
        <v>4335.79</v>
      </c>
      <c r="J18" s="168">
        <f t="shared" si="0"/>
        <v>1.18947146062977</v>
      </c>
      <c r="K18" s="168">
        <f t="shared" ref="K18:K27" si="3">I18/H18</f>
        <v>0.54069770341992895</v>
      </c>
    </row>
    <row r="19" spans="2:11" s="141" customFormat="1" ht="15" customHeight="1" x14ac:dyDescent="0.2">
      <c r="B19" s="60"/>
      <c r="C19" s="60"/>
      <c r="D19" s="65">
        <v>652</v>
      </c>
      <c r="E19" s="65"/>
      <c r="F19" s="57" t="s">
        <v>87</v>
      </c>
      <c r="G19" s="124">
        <f>G20</f>
        <v>3645.14</v>
      </c>
      <c r="H19" s="124">
        <f>H20</f>
        <v>8018.88</v>
      </c>
      <c r="I19" s="143">
        <f>SUM(I20)</f>
        <v>4335.79</v>
      </c>
      <c r="J19" s="169">
        <f t="shared" si="0"/>
        <v>1.18947146062977</v>
      </c>
      <c r="K19" s="169">
        <f t="shared" si="3"/>
        <v>0.54069770341992895</v>
      </c>
    </row>
    <row r="20" spans="2:11" ht="15" customHeight="1" x14ac:dyDescent="0.2">
      <c r="B20" s="62"/>
      <c r="C20" s="60"/>
      <c r="D20" s="63"/>
      <c r="E20" s="63">
        <v>6526</v>
      </c>
      <c r="F20" s="68" t="s">
        <v>92</v>
      </c>
      <c r="G20" s="114">
        <v>3645.14</v>
      </c>
      <c r="H20" s="114">
        <v>8018.88</v>
      </c>
      <c r="I20" s="140">
        <v>4335.79</v>
      </c>
      <c r="J20" s="170">
        <f t="shared" si="0"/>
        <v>1.18947146062977</v>
      </c>
      <c r="K20" s="169">
        <f t="shared" si="3"/>
        <v>0.54069770341992895</v>
      </c>
    </row>
    <row r="21" spans="2:11" s="141" customFormat="1" ht="26.25" customHeight="1" x14ac:dyDescent="0.2">
      <c r="B21" s="66"/>
      <c r="C21" s="66">
        <v>66</v>
      </c>
      <c r="D21" s="67"/>
      <c r="E21" s="67"/>
      <c r="F21" s="59" t="s">
        <v>93</v>
      </c>
      <c r="G21" s="121">
        <f>G22+G25</f>
        <v>706.39</v>
      </c>
      <c r="H21" s="121">
        <f>H22+H25</f>
        <v>1700</v>
      </c>
      <c r="I21" s="142">
        <f>I22+I25</f>
        <v>640.70000000000005</v>
      </c>
      <c r="J21" s="168">
        <f t="shared" si="0"/>
        <v>0.90700604481943414</v>
      </c>
      <c r="K21" s="168">
        <f t="shared" si="3"/>
        <v>0.3768823529411765</v>
      </c>
    </row>
    <row r="22" spans="2:11" s="141" customFormat="1" ht="27.75" customHeight="1" x14ac:dyDescent="0.2">
      <c r="B22" s="60"/>
      <c r="C22" s="60"/>
      <c r="D22" s="65">
        <v>661</v>
      </c>
      <c r="E22" s="65"/>
      <c r="F22" s="57" t="s">
        <v>94</v>
      </c>
      <c r="G22" s="124">
        <f>G23+G24</f>
        <v>706.39</v>
      </c>
      <c r="H22" s="124">
        <f>H23+H24</f>
        <v>1000</v>
      </c>
      <c r="I22" s="143">
        <f>SUM(I23:I24)</f>
        <v>640.70000000000005</v>
      </c>
      <c r="J22" s="169">
        <f t="shared" si="0"/>
        <v>0.90700604481943414</v>
      </c>
      <c r="K22" s="204">
        <f t="shared" si="3"/>
        <v>0.64070000000000005</v>
      </c>
    </row>
    <row r="23" spans="2:11" ht="27.75" customHeight="1" x14ac:dyDescent="0.2">
      <c r="B23" s="62"/>
      <c r="C23" s="62"/>
      <c r="D23" s="63"/>
      <c r="E23" s="63">
        <v>6614</v>
      </c>
      <c r="F23" s="68" t="s">
        <v>225</v>
      </c>
      <c r="G23" s="114">
        <v>556.39</v>
      </c>
      <c r="H23" s="114">
        <v>560</v>
      </c>
      <c r="I23" s="140">
        <v>444.81</v>
      </c>
      <c r="J23" s="204">
        <f>I23/G23</f>
        <v>0.79945721526267544</v>
      </c>
      <c r="K23" s="204">
        <f t="shared" si="3"/>
        <v>0.79430357142857144</v>
      </c>
    </row>
    <row r="24" spans="2:11" ht="15" customHeight="1" x14ac:dyDescent="0.2">
      <c r="B24" s="62"/>
      <c r="C24" s="60"/>
      <c r="D24" s="63"/>
      <c r="E24" s="63">
        <v>6615</v>
      </c>
      <c r="F24" s="68" t="s">
        <v>95</v>
      </c>
      <c r="G24" s="114">
        <v>150</v>
      </c>
      <c r="H24" s="114">
        <v>440</v>
      </c>
      <c r="I24" s="140">
        <v>195.89</v>
      </c>
      <c r="J24" s="204">
        <f t="shared" si="0"/>
        <v>1.3059333333333332</v>
      </c>
      <c r="K24" s="204">
        <f t="shared" si="3"/>
        <v>0.44520454545454541</v>
      </c>
    </row>
    <row r="25" spans="2:11" s="141" customFormat="1" ht="36" customHeight="1" x14ac:dyDescent="0.2">
      <c r="B25" s="60"/>
      <c r="C25" s="60"/>
      <c r="D25" s="65">
        <v>663</v>
      </c>
      <c r="E25" s="65"/>
      <c r="F25" s="57" t="s">
        <v>96</v>
      </c>
      <c r="G25" s="124">
        <f>G26+G27</f>
        <v>0</v>
      </c>
      <c r="H25" s="124">
        <f>H26+H27</f>
        <v>700</v>
      </c>
      <c r="I25" s="143">
        <f>I26</f>
        <v>0</v>
      </c>
      <c r="J25" s="204" t="e">
        <f t="shared" si="0"/>
        <v>#DIV/0!</v>
      </c>
      <c r="K25" s="204">
        <f t="shared" si="3"/>
        <v>0</v>
      </c>
    </row>
    <row r="26" spans="2:11" ht="15.75" customHeight="1" x14ac:dyDescent="0.2">
      <c r="B26" s="62"/>
      <c r="C26" s="60"/>
      <c r="D26" s="63"/>
      <c r="E26" s="63">
        <v>6631</v>
      </c>
      <c r="F26" s="68" t="s">
        <v>97</v>
      </c>
      <c r="G26" s="114">
        <v>0</v>
      </c>
      <c r="H26" s="114">
        <v>700</v>
      </c>
      <c r="I26" s="140">
        <v>0</v>
      </c>
      <c r="J26" s="204" t="e">
        <f t="shared" si="0"/>
        <v>#DIV/0!</v>
      </c>
      <c r="K26" s="204">
        <f t="shared" si="3"/>
        <v>0</v>
      </c>
    </row>
    <row r="27" spans="2:11" ht="25.5" customHeight="1" x14ac:dyDescent="0.2">
      <c r="B27" s="62"/>
      <c r="C27" s="62"/>
      <c r="D27" s="63"/>
      <c r="E27" s="63">
        <v>6632</v>
      </c>
      <c r="F27" s="68" t="s">
        <v>98</v>
      </c>
      <c r="G27" s="114">
        <v>0</v>
      </c>
      <c r="H27" s="114">
        <v>0</v>
      </c>
      <c r="I27" s="140">
        <v>0</v>
      </c>
      <c r="J27" s="204" t="e">
        <f t="shared" si="0"/>
        <v>#DIV/0!</v>
      </c>
      <c r="K27" s="204" t="e">
        <f t="shared" si="3"/>
        <v>#DIV/0!</v>
      </c>
    </row>
    <row r="28" spans="2:11" s="141" customFormat="1" ht="24" customHeight="1" x14ac:dyDescent="0.2">
      <c r="B28" s="66"/>
      <c r="C28" s="66">
        <v>67</v>
      </c>
      <c r="D28" s="66"/>
      <c r="E28" s="66"/>
      <c r="F28" s="59" t="s">
        <v>99</v>
      </c>
      <c r="G28" s="121">
        <f>G29</f>
        <v>19347.789999999997</v>
      </c>
      <c r="H28" s="121">
        <f>H29</f>
        <v>50821.62</v>
      </c>
      <c r="I28" s="142">
        <f>I29</f>
        <v>25114.81</v>
      </c>
      <c r="J28" s="214">
        <f t="shared" si="0"/>
        <v>1.2980712525823366</v>
      </c>
      <c r="K28" s="168">
        <f>I28/H28</f>
        <v>0.49417570711047776</v>
      </c>
    </row>
    <row r="29" spans="2:11" s="141" customFormat="1" ht="22.5" customHeight="1" x14ac:dyDescent="0.2">
      <c r="B29" s="60"/>
      <c r="C29" s="60"/>
      <c r="D29" s="65">
        <v>671</v>
      </c>
      <c r="E29" s="65"/>
      <c r="F29" s="57" t="s">
        <v>100</v>
      </c>
      <c r="G29" s="124">
        <f>G30+G31</f>
        <v>19347.789999999997</v>
      </c>
      <c r="H29" s="124">
        <f>H30+H31</f>
        <v>50821.62</v>
      </c>
      <c r="I29" s="143">
        <f>SUM(I30:I31)</f>
        <v>25114.81</v>
      </c>
      <c r="J29" s="204">
        <f t="shared" si="0"/>
        <v>1.2980712525823366</v>
      </c>
      <c r="K29" s="204">
        <f>I29/H29</f>
        <v>0.49417570711047776</v>
      </c>
    </row>
    <row r="30" spans="2:11" ht="24" customHeight="1" x14ac:dyDescent="0.2">
      <c r="B30" s="62"/>
      <c r="C30" s="60"/>
      <c r="D30" s="63"/>
      <c r="E30" s="63">
        <v>6711</v>
      </c>
      <c r="F30" s="68" t="s">
        <v>101</v>
      </c>
      <c r="G30" s="114">
        <v>18542.03</v>
      </c>
      <c r="H30" s="114">
        <v>50821.62</v>
      </c>
      <c r="I30" s="140">
        <v>25114.81</v>
      </c>
      <c r="J30" s="204">
        <f t="shared" si="0"/>
        <v>1.3544800650198496</v>
      </c>
      <c r="K30" s="204">
        <f t="shared" ref="K30:K31" si="4">I30/H30</f>
        <v>0.49417570711047776</v>
      </c>
    </row>
    <row r="31" spans="2:11" ht="27" customHeight="1" x14ac:dyDescent="0.2">
      <c r="B31" s="62"/>
      <c r="C31" s="62"/>
      <c r="D31" s="63"/>
      <c r="E31" s="63">
        <v>6712</v>
      </c>
      <c r="F31" s="68" t="s">
        <v>102</v>
      </c>
      <c r="G31" s="114">
        <v>805.76</v>
      </c>
      <c r="H31" s="114">
        <v>0</v>
      </c>
      <c r="I31" s="140">
        <v>0</v>
      </c>
      <c r="J31" s="204">
        <f t="shared" si="0"/>
        <v>0</v>
      </c>
      <c r="K31" s="204" t="e">
        <f t="shared" si="4"/>
        <v>#DIV/0!</v>
      </c>
    </row>
    <row r="32" spans="2:11" s="141" customFormat="1" ht="16.5" customHeight="1" x14ac:dyDescent="0.2">
      <c r="B32" s="151">
        <v>9</v>
      </c>
      <c r="C32" s="151"/>
      <c r="D32" s="152"/>
      <c r="E32" s="152"/>
      <c r="F32" s="117" t="s">
        <v>220</v>
      </c>
      <c r="G32" s="118">
        <f t="shared" ref="G32:I33" si="5">G33</f>
        <v>17099.150000000001</v>
      </c>
      <c r="H32" s="118">
        <f t="shared" si="5"/>
        <v>3149.34</v>
      </c>
      <c r="I32" s="153">
        <f t="shared" si="5"/>
        <v>2711.97</v>
      </c>
      <c r="J32" s="171">
        <f>I32/G32</f>
        <v>0.15860262059809987</v>
      </c>
      <c r="K32" s="171">
        <f>I32/H32</f>
        <v>0.86112328297357532</v>
      </c>
    </row>
    <row r="33" spans="1:12" s="141" customFormat="1" x14ac:dyDescent="0.2">
      <c r="B33" s="66"/>
      <c r="C33" s="66">
        <v>92</v>
      </c>
      <c r="D33" s="66"/>
      <c r="E33" s="66"/>
      <c r="F33" s="59" t="s">
        <v>221</v>
      </c>
      <c r="G33" s="121">
        <f t="shared" si="5"/>
        <v>17099.150000000001</v>
      </c>
      <c r="H33" s="121">
        <f t="shared" si="5"/>
        <v>3149.34</v>
      </c>
      <c r="I33" s="142">
        <f t="shared" si="5"/>
        <v>2711.97</v>
      </c>
      <c r="J33" s="168">
        <f>I33/G33</f>
        <v>0.15860262059809987</v>
      </c>
      <c r="K33" s="168">
        <f>I33/H33</f>
        <v>0.86112328297357532</v>
      </c>
    </row>
    <row r="34" spans="1:12" s="141" customFormat="1" ht="25.5" customHeight="1" x14ac:dyDescent="0.2">
      <c r="B34" s="60"/>
      <c r="C34" s="60"/>
      <c r="D34" s="65">
        <v>922</v>
      </c>
      <c r="E34" s="65"/>
      <c r="F34" s="57" t="s">
        <v>222</v>
      </c>
      <c r="G34" s="124">
        <f>G35</f>
        <v>17099.150000000001</v>
      </c>
      <c r="H34" s="124">
        <f>H35</f>
        <v>3149.34</v>
      </c>
      <c r="I34" s="143">
        <f>SUM(I35:I35)</f>
        <v>2711.97</v>
      </c>
      <c r="J34" s="169">
        <f>I34/G34</f>
        <v>0.15860262059809987</v>
      </c>
      <c r="K34" s="169">
        <f>I34/H34</f>
        <v>0.86112328297357532</v>
      </c>
    </row>
    <row r="35" spans="1:12" x14ac:dyDescent="0.2">
      <c r="B35" s="62"/>
      <c r="C35" s="60"/>
      <c r="D35" s="63"/>
      <c r="E35" s="63">
        <v>9221</v>
      </c>
      <c r="F35" s="68" t="s">
        <v>223</v>
      </c>
      <c r="G35" s="114">
        <v>17099.150000000001</v>
      </c>
      <c r="H35" s="114">
        <v>3149.34</v>
      </c>
      <c r="I35" s="140">
        <v>2711.97</v>
      </c>
      <c r="J35" s="170">
        <f>I35/G35</f>
        <v>0.15860262059809987</v>
      </c>
      <c r="K35" s="169">
        <f>I35/H35</f>
        <v>0.86112328297357532</v>
      </c>
    </row>
    <row r="36" spans="1:12" x14ac:dyDescent="0.2">
      <c r="A36" s="145"/>
      <c r="B36" s="146"/>
      <c r="C36" s="146"/>
      <c r="D36" s="147"/>
      <c r="E36" s="147"/>
      <c r="F36" s="148"/>
      <c r="G36" s="149"/>
      <c r="H36" s="149"/>
      <c r="I36" s="150"/>
      <c r="J36" s="145"/>
      <c r="K36" s="145"/>
      <c r="L36" s="145"/>
    </row>
    <row r="37" spans="1:12" s="160" customFormat="1" ht="15.75" x14ac:dyDescent="0.25">
      <c r="A37" s="154"/>
      <c r="B37" s="155"/>
      <c r="C37" s="155"/>
      <c r="D37" s="156"/>
      <c r="E37" s="156"/>
      <c r="F37" s="157" t="s">
        <v>226</v>
      </c>
      <c r="G37" s="158">
        <f>G38+G85</f>
        <v>896386.69000000018</v>
      </c>
      <c r="H37" s="158">
        <f>H38+H85</f>
        <v>1657947.03</v>
      </c>
      <c r="I37" s="159">
        <f>I38+I85</f>
        <v>851742.70999999985</v>
      </c>
      <c r="J37" s="166">
        <f>I37/G37</f>
        <v>0.95019562372127553</v>
      </c>
      <c r="K37" s="166">
        <f t="shared" ref="K37:K73" si="6">I37/H37</f>
        <v>0.51373336698217664</v>
      </c>
      <c r="L37" s="154"/>
    </row>
    <row r="38" spans="1:12" s="141" customFormat="1" x14ac:dyDescent="0.2">
      <c r="B38" s="117">
        <v>3</v>
      </c>
      <c r="C38" s="117"/>
      <c r="D38" s="117"/>
      <c r="E38" s="117"/>
      <c r="F38" s="117" t="s">
        <v>3</v>
      </c>
      <c r="G38" s="118">
        <f>G39+G46+G74+G78+G82</f>
        <v>895580.93000000017</v>
      </c>
      <c r="H38" s="118">
        <f>H39+H46+H74+H78+H82</f>
        <v>1653603.18</v>
      </c>
      <c r="I38" s="119">
        <f>I39+I46+I74+I78+I82</f>
        <v>851601.97999999986</v>
      </c>
      <c r="J38" s="171">
        <f>I38/G38</f>
        <v>0.950893382689602</v>
      </c>
      <c r="K38" s="171">
        <f t="shared" si="6"/>
        <v>0.51499778804247331</v>
      </c>
    </row>
    <row r="39" spans="1:12" s="141" customFormat="1" x14ac:dyDescent="0.2">
      <c r="B39" s="59"/>
      <c r="C39" s="59">
        <v>31</v>
      </c>
      <c r="D39" s="59"/>
      <c r="E39" s="59"/>
      <c r="F39" s="59" t="s">
        <v>4</v>
      </c>
      <c r="G39" s="121">
        <f>G40+G42+G44</f>
        <v>802858.47000000009</v>
      </c>
      <c r="H39" s="121">
        <f>H40+H42+H44</f>
        <v>1462294.8</v>
      </c>
      <c r="I39" s="122">
        <f>I40+I42+I44</f>
        <v>759104.95</v>
      </c>
      <c r="J39" s="168">
        <f>I39/G39</f>
        <v>0.9455028231812761</v>
      </c>
      <c r="K39" s="168">
        <f t="shared" si="6"/>
        <v>0.51911895604087488</v>
      </c>
    </row>
    <row r="40" spans="1:12" s="141" customFormat="1" x14ac:dyDescent="0.2">
      <c r="B40" s="60"/>
      <c r="C40" s="60"/>
      <c r="D40" s="60">
        <v>311</v>
      </c>
      <c r="E40" s="60"/>
      <c r="F40" s="60" t="s">
        <v>19</v>
      </c>
      <c r="G40" s="124">
        <f>G41</f>
        <v>668780.75</v>
      </c>
      <c r="H40" s="124">
        <f>H41</f>
        <v>1210970.1599999999</v>
      </c>
      <c r="I40" s="125">
        <f>SUM(I41)</f>
        <v>629860.69999999995</v>
      </c>
      <c r="J40" s="169">
        <f>I40/G40</f>
        <v>0.94180447029912262</v>
      </c>
      <c r="K40" s="169">
        <f t="shared" si="6"/>
        <v>0.52012900136201534</v>
      </c>
    </row>
    <row r="41" spans="1:12" x14ac:dyDescent="0.2">
      <c r="B41" s="62"/>
      <c r="C41" s="62"/>
      <c r="D41" s="62"/>
      <c r="E41" s="62">
        <v>3111</v>
      </c>
      <c r="F41" s="62" t="s">
        <v>20</v>
      </c>
      <c r="G41" s="114">
        <v>668780.75</v>
      </c>
      <c r="H41" s="114">
        <v>1210970.1599999999</v>
      </c>
      <c r="I41" s="115">
        <v>629860.69999999995</v>
      </c>
      <c r="J41" s="169">
        <f t="shared" ref="J41:J45" si="7">I41/G41</f>
        <v>0.94180447029912262</v>
      </c>
      <c r="K41" s="170">
        <f t="shared" si="6"/>
        <v>0.52012900136201534</v>
      </c>
    </row>
    <row r="42" spans="1:12" s="141" customFormat="1" x14ac:dyDescent="0.2">
      <c r="B42" s="60"/>
      <c r="C42" s="60"/>
      <c r="D42" s="60">
        <v>312</v>
      </c>
      <c r="E42" s="60"/>
      <c r="F42" s="60" t="s">
        <v>82</v>
      </c>
      <c r="G42" s="124">
        <f>G43</f>
        <v>23728.92</v>
      </c>
      <c r="H42" s="124">
        <f>H43</f>
        <v>51514.559999999998</v>
      </c>
      <c r="I42" s="125">
        <f>I43</f>
        <v>25317.21</v>
      </c>
      <c r="J42" s="169">
        <f t="shared" si="7"/>
        <v>1.0669347783211374</v>
      </c>
      <c r="K42" s="169">
        <f t="shared" si="6"/>
        <v>0.49145736661635081</v>
      </c>
    </row>
    <row r="43" spans="1:12" x14ac:dyDescent="0.2">
      <c r="B43" s="62"/>
      <c r="C43" s="62"/>
      <c r="D43" s="62"/>
      <c r="E43" s="62">
        <v>3121</v>
      </c>
      <c r="F43" s="62" t="s">
        <v>82</v>
      </c>
      <c r="G43" s="114">
        <v>23728.92</v>
      </c>
      <c r="H43" s="114">
        <v>51514.559999999998</v>
      </c>
      <c r="I43" s="115">
        <v>25317.21</v>
      </c>
      <c r="J43" s="169">
        <f t="shared" si="7"/>
        <v>1.0669347783211374</v>
      </c>
      <c r="K43" s="170">
        <f t="shared" si="6"/>
        <v>0.49145736661635081</v>
      </c>
    </row>
    <row r="44" spans="1:12" s="141" customFormat="1" x14ac:dyDescent="0.2">
      <c r="B44" s="60"/>
      <c r="C44" s="60"/>
      <c r="D44" s="60">
        <v>313</v>
      </c>
      <c r="E44" s="60"/>
      <c r="F44" s="60" t="s">
        <v>83</v>
      </c>
      <c r="G44" s="124">
        <f>G45</f>
        <v>110348.8</v>
      </c>
      <c r="H44" s="124">
        <f>H45</f>
        <v>199810.08</v>
      </c>
      <c r="I44" s="125">
        <f>SUM(I45:I45)</f>
        <v>103927.03999999999</v>
      </c>
      <c r="J44" s="169">
        <f t="shared" si="7"/>
        <v>0.94180489502377907</v>
      </c>
      <c r="K44" s="170">
        <f t="shared" si="6"/>
        <v>0.52012911460723099</v>
      </c>
    </row>
    <row r="45" spans="1:12" x14ac:dyDescent="0.2">
      <c r="B45" s="62"/>
      <c r="C45" s="62"/>
      <c r="D45" s="62"/>
      <c r="E45" s="62">
        <v>3132</v>
      </c>
      <c r="F45" s="62" t="s">
        <v>84</v>
      </c>
      <c r="G45" s="114">
        <v>110348.8</v>
      </c>
      <c r="H45" s="114">
        <v>199810.08</v>
      </c>
      <c r="I45" s="115">
        <v>103927.03999999999</v>
      </c>
      <c r="J45" s="169">
        <f t="shared" si="7"/>
        <v>0.94180489502377907</v>
      </c>
      <c r="K45" s="170">
        <f t="shared" si="6"/>
        <v>0.52012911460723099</v>
      </c>
    </row>
    <row r="46" spans="1:12" s="141" customFormat="1" x14ac:dyDescent="0.2">
      <c r="B46" s="66"/>
      <c r="C46" s="66">
        <v>32</v>
      </c>
      <c r="D46" s="67"/>
      <c r="E46" s="67"/>
      <c r="F46" s="66" t="s">
        <v>103</v>
      </c>
      <c r="G46" s="121">
        <f>G47+G52+G58+G67</f>
        <v>92213.68</v>
      </c>
      <c r="H46" s="121">
        <f>H47+H52+H58+H67+H65</f>
        <v>177303.64</v>
      </c>
      <c r="I46" s="122">
        <f>SUM(I47+I52+I58+I67+I65)</f>
        <v>91506.62</v>
      </c>
      <c r="J46" s="168">
        <f>I46/G46</f>
        <v>0.99233237411195396</v>
      </c>
      <c r="K46" s="168">
        <f t="shared" si="6"/>
        <v>0.51610119228234674</v>
      </c>
    </row>
    <row r="47" spans="1:12" s="141" customFormat="1" x14ac:dyDescent="0.2">
      <c r="B47" s="60"/>
      <c r="C47" s="60"/>
      <c r="D47" s="60">
        <v>321</v>
      </c>
      <c r="E47" s="60"/>
      <c r="F47" s="60" t="s">
        <v>21</v>
      </c>
      <c r="G47" s="124">
        <f>SUM(G48:G51)</f>
        <v>36232.019999999997</v>
      </c>
      <c r="H47" s="124">
        <f>SUM(H48:H51)</f>
        <v>63600.38</v>
      </c>
      <c r="I47" s="125">
        <f>SUM(I48:I51)</f>
        <v>34290.71</v>
      </c>
      <c r="J47" s="169">
        <f>I47/G47</f>
        <v>0.94642004503199106</v>
      </c>
      <c r="K47" s="169">
        <f t="shared" si="6"/>
        <v>0.53915888552867142</v>
      </c>
    </row>
    <row r="48" spans="1:12" x14ac:dyDescent="0.2">
      <c r="B48" s="62"/>
      <c r="C48" s="60"/>
      <c r="D48" s="62"/>
      <c r="E48" s="62">
        <v>3211</v>
      </c>
      <c r="F48" s="64" t="s">
        <v>22</v>
      </c>
      <c r="G48" s="114">
        <v>1208.1500000000001</v>
      </c>
      <c r="H48" s="114">
        <v>3500</v>
      </c>
      <c r="I48" s="115">
        <v>2590.33</v>
      </c>
      <c r="J48" s="170">
        <f>I48/G48</f>
        <v>2.1440466829449982</v>
      </c>
      <c r="K48" s="169">
        <f t="shared" si="6"/>
        <v>0.7400942857142857</v>
      </c>
    </row>
    <row r="49" spans="2:11" x14ac:dyDescent="0.2">
      <c r="B49" s="62"/>
      <c r="C49" s="60"/>
      <c r="D49" s="63"/>
      <c r="E49" s="62">
        <v>3212</v>
      </c>
      <c r="F49" s="62" t="s">
        <v>104</v>
      </c>
      <c r="G49" s="114">
        <v>34687.949999999997</v>
      </c>
      <c r="H49" s="114">
        <v>58800.38</v>
      </c>
      <c r="I49" s="115">
        <v>31460.28</v>
      </c>
      <c r="J49" s="170">
        <f t="shared" ref="J49:J73" si="8">I49/G49</f>
        <v>0.90695126117282809</v>
      </c>
      <c r="K49" s="169">
        <f t="shared" si="6"/>
        <v>0.53503531779896663</v>
      </c>
    </row>
    <row r="50" spans="2:11" x14ac:dyDescent="0.2">
      <c r="B50" s="127"/>
      <c r="C50" s="62"/>
      <c r="D50" s="63"/>
      <c r="E50" s="62">
        <v>3213</v>
      </c>
      <c r="F50" s="62" t="s">
        <v>105</v>
      </c>
      <c r="G50" s="114">
        <v>160</v>
      </c>
      <c r="H50" s="114">
        <v>900</v>
      </c>
      <c r="I50" s="115">
        <v>100</v>
      </c>
      <c r="J50" s="170">
        <f t="shared" si="8"/>
        <v>0.625</v>
      </c>
      <c r="K50" s="169">
        <f t="shared" si="6"/>
        <v>0.1111111111111111</v>
      </c>
    </row>
    <row r="51" spans="2:11" x14ac:dyDescent="0.2">
      <c r="B51" s="127"/>
      <c r="C51" s="62"/>
      <c r="D51" s="63"/>
      <c r="E51" s="62">
        <v>3214</v>
      </c>
      <c r="F51" s="62" t="s">
        <v>158</v>
      </c>
      <c r="G51" s="114">
        <v>175.92</v>
      </c>
      <c r="H51" s="114">
        <v>400</v>
      </c>
      <c r="I51" s="115">
        <v>140.1</v>
      </c>
      <c r="J51" s="170">
        <f t="shared" si="8"/>
        <v>0.79638472032742158</v>
      </c>
      <c r="K51" s="169">
        <f t="shared" si="6"/>
        <v>0.35025000000000001</v>
      </c>
    </row>
    <row r="52" spans="2:11" s="141" customFormat="1" x14ac:dyDescent="0.2">
      <c r="B52" s="57"/>
      <c r="C52" s="128"/>
      <c r="D52" s="128">
        <v>322</v>
      </c>
      <c r="E52" s="128"/>
      <c r="F52" s="129" t="s">
        <v>106</v>
      </c>
      <c r="G52" s="124">
        <f>SUM(G53:G57)</f>
        <v>43787.72</v>
      </c>
      <c r="H52" s="124">
        <f>SUM(H53:H57)</f>
        <v>82721.78</v>
      </c>
      <c r="I52" s="125">
        <f>SUM(I53:I57)</f>
        <v>42708.619999999995</v>
      </c>
      <c r="J52" s="170">
        <f t="shared" si="8"/>
        <v>0.97535610440552722</v>
      </c>
      <c r="K52" s="169">
        <f t="shared" si="6"/>
        <v>0.51629232349690735</v>
      </c>
    </row>
    <row r="53" spans="2:11" x14ac:dyDescent="0.2">
      <c r="B53" s="68"/>
      <c r="C53" s="68"/>
      <c r="D53" s="68"/>
      <c r="E53" s="68">
        <v>3221</v>
      </c>
      <c r="F53" s="130" t="s">
        <v>60</v>
      </c>
      <c r="G53" s="114">
        <v>7393.94</v>
      </c>
      <c r="H53" s="114">
        <v>13652.36</v>
      </c>
      <c r="I53" s="115">
        <v>5188.9399999999996</v>
      </c>
      <c r="J53" s="170">
        <f t="shared" si="8"/>
        <v>0.70178281132927778</v>
      </c>
      <c r="K53" s="169">
        <f t="shared" si="6"/>
        <v>0.38007641169731821</v>
      </c>
    </row>
    <row r="54" spans="2:11" x14ac:dyDescent="0.2">
      <c r="B54" s="68"/>
      <c r="C54" s="68"/>
      <c r="D54" s="62"/>
      <c r="E54" s="62">
        <v>3222</v>
      </c>
      <c r="F54" s="62" t="s">
        <v>107</v>
      </c>
      <c r="G54" s="114">
        <v>33046.959999999999</v>
      </c>
      <c r="H54" s="114">
        <v>58016.82</v>
      </c>
      <c r="I54" s="115">
        <v>32685.7</v>
      </c>
      <c r="J54" s="170">
        <f t="shared" si="8"/>
        <v>0.98906828343666109</v>
      </c>
      <c r="K54" s="169">
        <f t="shared" si="6"/>
        <v>0.56338317060466259</v>
      </c>
    </row>
    <row r="55" spans="2:11" x14ac:dyDescent="0.2">
      <c r="B55" s="116"/>
      <c r="C55" s="68" t="s">
        <v>13</v>
      </c>
      <c r="D55" s="62"/>
      <c r="E55" s="62">
        <v>3223</v>
      </c>
      <c r="F55" s="62" t="s">
        <v>108</v>
      </c>
      <c r="G55" s="114">
        <v>3248.07</v>
      </c>
      <c r="H55" s="114">
        <v>7200</v>
      </c>
      <c r="I55" s="115">
        <v>4833.9799999999996</v>
      </c>
      <c r="J55" s="170">
        <f t="shared" si="8"/>
        <v>1.4882622603576892</v>
      </c>
      <c r="K55" s="169">
        <f t="shared" si="6"/>
        <v>0.67138611111111102</v>
      </c>
    </row>
    <row r="56" spans="2:11" x14ac:dyDescent="0.2">
      <c r="B56" s="116"/>
      <c r="C56" s="116"/>
      <c r="D56" s="116"/>
      <c r="E56" s="131">
        <v>3225</v>
      </c>
      <c r="F56" s="116" t="s">
        <v>109</v>
      </c>
      <c r="G56" s="115">
        <v>98.75</v>
      </c>
      <c r="H56" s="115">
        <v>3152.6</v>
      </c>
      <c r="I56" s="115">
        <v>0</v>
      </c>
      <c r="J56" s="170">
        <f t="shared" si="8"/>
        <v>0</v>
      </c>
      <c r="K56" s="169">
        <f t="shared" si="6"/>
        <v>0</v>
      </c>
    </row>
    <row r="57" spans="2:11" x14ac:dyDescent="0.2">
      <c r="B57" s="116"/>
      <c r="C57" s="116"/>
      <c r="D57" s="116"/>
      <c r="E57" s="131">
        <v>3227</v>
      </c>
      <c r="F57" s="116" t="s">
        <v>110</v>
      </c>
      <c r="G57" s="115">
        <v>0</v>
      </c>
      <c r="H57" s="115">
        <v>700</v>
      </c>
      <c r="I57" s="115">
        <v>0</v>
      </c>
      <c r="J57" s="170" t="e">
        <f t="shared" si="8"/>
        <v>#DIV/0!</v>
      </c>
      <c r="K57" s="169">
        <f t="shared" si="6"/>
        <v>0</v>
      </c>
    </row>
    <row r="58" spans="2:11" s="141" customFormat="1" x14ac:dyDescent="0.2">
      <c r="B58" s="126"/>
      <c r="C58" s="126"/>
      <c r="D58" s="132">
        <v>323</v>
      </c>
      <c r="E58" s="126"/>
      <c r="F58" s="126" t="s">
        <v>111</v>
      </c>
      <c r="G58" s="125">
        <f>SUM(G59:G64)</f>
        <v>9273.64</v>
      </c>
      <c r="H58" s="125">
        <f>SUM(H59:H64)</f>
        <v>23949.7</v>
      </c>
      <c r="I58" s="125">
        <f>SUM(I59:I64)</f>
        <v>10430.970000000001</v>
      </c>
      <c r="J58" s="170">
        <f t="shared" si="8"/>
        <v>1.1247978140190908</v>
      </c>
      <c r="K58" s="169">
        <f t="shared" si="6"/>
        <v>0.43553656204461855</v>
      </c>
    </row>
    <row r="59" spans="2:11" x14ac:dyDescent="0.2">
      <c r="B59" s="116"/>
      <c r="C59" s="116"/>
      <c r="D59" s="116"/>
      <c r="E59" s="131">
        <v>3231</v>
      </c>
      <c r="F59" s="116" t="s">
        <v>65</v>
      </c>
      <c r="G59" s="115">
        <v>1373.83</v>
      </c>
      <c r="H59" s="115">
        <v>2700</v>
      </c>
      <c r="I59" s="115">
        <v>1368.08</v>
      </c>
      <c r="J59" s="170">
        <f t="shared" si="8"/>
        <v>0.99581462044066582</v>
      </c>
      <c r="K59" s="169">
        <f t="shared" si="6"/>
        <v>0.50669629629629631</v>
      </c>
    </row>
    <row r="60" spans="2:11" x14ac:dyDescent="0.2">
      <c r="B60" s="116"/>
      <c r="C60" s="116"/>
      <c r="D60" s="116"/>
      <c r="E60" s="131">
        <v>3234</v>
      </c>
      <c r="F60" s="116" t="s">
        <v>112</v>
      </c>
      <c r="G60" s="115">
        <v>3208.05</v>
      </c>
      <c r="H60" s="115">
        <v>5780</v>
      </c>
      <c r="I60" s="115">
        <v>2183.23</v>
      </c>
      <c r="J60" s="170">
        <f t="shared" si="8"/>
        <v>0.68054737301475976</v>
      </c>
      <c r="K60" s="169">
        <f t="shared" si="6"/>
        <v>0.37772145328719725</v>
      </c>
    </row>
    <row r="61" spans="2:11" x14ac:dyDescent="0.2">
      <c r="B61" s="116"/>
      <c r="C61" s="116"/>
      <c r="D61" s="116"/>
      <c r="E61" s="131">
        <v>3236</v>
      </c>
      <c r="F61" s="116" t="s">
        <v>113</v>
      </c>
      <c r="G61" s="115">
        <v>65.7</v>
      </c>
      <c r="H61" s="115">
        <v>4000</v>
      </c>
      <c r="I61" s="115">
        <v>65.7</v>
      </c>
      <c r="J61" s="170">
        <f t="shared" si="8"/>
        <v>1</v>
      </c>
      <c r="K61" s="169">
        <f t="shared" si="6"/>
        <v>1.6425000000000002E-2</v>
      </c>
    </row>
    <row r="62" spans="2:11" x14ac:dyDescent="0.2">
      <c r="B62" s="116"/>
      <c r="C62" s="116"/>
      <c r="D62" s="116"/>
      <c r="E62" s="131">
        <v>3237</v>
      </c>
      <c r="F62" s="116" t="s">
        <v>114</v>
      </c>
      <c r="G62" s="115">
        <v>62.5</v>
      </c>
      <c r="H62" s="115">
        <v>125</v>
      </c>
      <c r="I62" s="115">
        <v>95</v>
      </c>
      <c r="J62" s="215">
        <f t="shared" si="8"/>
        <v>1.52</v>
      </c>
      <c r="K62" s="169">
        <f t="shared" si="6"/>
        <v>0.76</v>
      </c>
    </row>
    <row r="63" spans="2:11" x14ac:dyDescent="0.2">
      <c r="B63" s="116"/>
      <c r="C63" s="116"/>
      <c r="D63" s="116"/>
      <c r="E63" s="131">
        <v>3238</v>
      </c>
      <c r="F63" s="116" t="s">
        <v>115</v>
      </c>
      <c r="G63" s="115">
        <v>622.70000000000005</v>
      </c>
      <c r="H63" s="115">
        <v>1300</v>
      </c>
      <c r="I63" s="115">
        <v>789.2</v>
      </c>
      <c r="J63" s="170">
        <f t="shared" si="8"/>
        <v>1.2673839730207161</v>
      </c>
      <c r="K63" s="169">
        <f t="shared" si="6"/>
        <v>0.60707692307692307</v>
      </c>
    </row>
    <row r="64" spans="2:11" x14ac:dyDescent="0.2">
      <c r="B64" s="116"/>
      <c r="C64" s="116"/>
      <c r="D64" s="116"/>
      <c r="E64" s="131">
        <v>3239</v>
      </c>
      <c r="F64" s="116" t="s">
        <v>116</v>
      </c>
      <c r="G64" s="115">
        <v>3940.86</v>
      </c>
      <c r="H64" s="115">
        <v>10044.700000000001</v>
      </c>
      <c r="I64" s="115">
        <v>5929.76</v>
      </c>
      <c r="J64" s="170">
        <f t="shared" si="8"/>
        <v>1.5046867942530311</v>
      </c>
      <c r="K64" s="169">
        <f t="shared" si="6"/>
        <v>0.59033719274841456</v>
      </c>
    </row>
    <row r="65" spans="2:11" s="141" customFormat="1" x14ac:dyDescent="0.2">
      <c r="B65" s="126"/>
      <c r="C65" s="126"/>
      <c r="D65" s="133">
        <v>324</v>
      </c>
      <c r="E65" s="133"/>
      <c r="F65" s="126" t="s">
        <v>255</v>
      </c>
      <c r="G65" s="125">
        <f>G66</f>
        <v>0</v>
      </c>
      <c r="H65" s="125">
        <f>H66</f>
        <v>0</v>
      </c>
      <c r="I65" s="125">
        <f>I66</f>
        <v>0</v>
      </c>
      <c r="J65" s="170" t="e">
        <f t="shared" si="8"/>
        <v>#DIV/0!</v>
      </c>
      <c r="K65" s="169" t="e">
        <f t="shared" si="6"/>
        <v>#DIV/0!</v>
      </c>
    </row>
    <row r="66" spans="2:11" x14ac:dyDescent="0.2">
      <c r="B66" s="116"/>
      <c r="C66" s="116"/>
      <c r="D66" s="116"/>
      <c r="E66" s="131">
        <v>3241</v>
      </c>
      <c r="F66" s="116" t="s">
        <v>255</v>
      </c>
      <c r="G66" s="115">
        <v>0</v>
      </c>
      <c r="H66" s="115">
        <v>0</v>
      </c>
      <c r="I66" s="115">
        <v>0</v>
      </c>
      <c r="J66" s="170" t="e">
        <f t="shared" si="8"/>
        <v>#DIV/0!</v>
      </c>
      <c r="K66" s="169" t="e">
        <f t="shared" si="6"/>
        <v>#DIV/0!</v>
      </c>
    </row>
    <row r="67" spans="2:11" s="141" customFormat="1" x14ac:dyDescent="0.2">
      <c r="B67" s="126"/>
      <c r="C67" s="126"/>
      <c r="D67" s="133">
        <v>329</v>
      </c>
      <c r="E67" s="126"/>
      <c r="F67" s="126" t="s">
        <v>71</v>
      </c>
      <c r="G67" s="125">
        <f>SUM(G68:G73)</f>
        <v>2920.3</v>
      </c>
      <c r="H67" s="125">
        <f>SUM(H68:H73)</f>
        <v>7031.78</v>
      </c>
      <c r="I67" s="125">
        <f>SUM(I68:I73)</f>
        <v>4076.3199999999997</v>
      </c>
      <c r="J67" s="170">
        <f t="shared" si="8"/>
        <v>1.3958565900763618</v>
      </c>
      <c r="K67" s="169">
        <f t="shared" si="6"/>
        <v>0.57969959242183344</v>
      </c>
    </row>
    <row r="68" spans="2:11" x14ac:dyDescent="0.2">
      <c r="B68" s="116"/>
      <c r="C68" s="116"/>
      <c r="D68" s="116"/>
      <c r="E68" s="131">
        <v>3292</v>
      </c>
      <c r="F68" s="116" t="s">
        <v>72</v>
      </c>
      <c r="G68" s="115">
        <v>0</v>
      </c>
      <c r="H68" s="115">
        <v>160</v>
      </c>
      <c r="I68" s="115">
        <v>645.08000000000004</v>
      </c>
      <c r="J68" s="170" t="e">
        <f t="shared" si="8"/>
        <v>#DIV/0!</v>
      </c>
      <c r="K68" s="169">
        <f t="shared" si="6"/>
        <v>4.0317500000000006</v>
      </c>
    </row>
    <row r="69" spans="2:11" x14ac:dyDescent="0.2">
      <c r="B69" s="116"/>
      <c r="C69" s="116"/>
      <c r="D69" s="116"/>
      <c r="E69" s="131">
        <v>3293</v>
      </c>
      <c r="F69" s="116" t="s">
        <v>73</v>
      </c>
      <c r="G69" s="115">
        <v>0</v>
      </c>
      <c r="H69" s="115">
        <v>300</v>
      </c>
      <c r="I69" s="115">
        <v>263.08</v>
      </c>
      <c r="J69" s="170" t="e">
        <f t="shared" si="8"/>
        <v>#DIV/0!</v>
      </c>
      <c r="K69" s="169">
        <f t="shared" si="6"/>
        <v>0.87693333333333323</v>
      </c>
    </row>
    <row r="70" spans="2:11" x14ac:dyDescent="0.2">
      <c r="B70" s="116"/>
      <c r="C70" s="116"/>
      <c r="D70" s="116"/>
      <c r="E70" s="131">
        <v>3294</v>
      </c>
      <c r="F70" s="116" t="s">
        <v>117</v>
      </c>
      <c r="G70" s="115">
        <v>170</v>
      </c>
      <c r="H70" s="115">
        <v>240</v>
      </c>
      <c r="I70" s="115">
        <v>215</v>
      </c>
      <c r="J70" s="170">
        <f t="shared" si="8"/>
        <v>1.2647058823529411</v>
      </c>
      <c r="K70" s="169">
        <f t="shared" si="6"/>
        <v>0.89583333333333337</v>
      </c>
    </row>
    <row r="71" spans="2:11" x14ac:dyDescent="0.2">
      <c r="B71" s="116"/>
      <c r="C71" s="116"/>
      <c r="D71" s="116"/>
      <c r="E71" s="131">
        <v>3295</v>
      </c>
      <c r="F71" s="116" t="s">
        <v>118</v>
      </c>
      <c r="G71" s="115">
        <v>2664</v>
      </c>
      <c r="H71" s="115">
        <v>5090</v>
      </c>
      <c r="I71" s="115">
        <v>2520</v>
      </c>
      <c r="J71" s="170">
        <f t="shared" si="8"/>
        <v>0.94594594594594594</v>
      </c>
      <c r="K71" s="169">
        <f t="shared" si="6"/>
        <v>0.49508840864440079</v>
      </c>
    </row>
    <row r="72" spans="2:11" x14ac:dyDescent="0.2">
      <c r="B72" s="116"/>
      <c r="C72" s="116"/>
      <c r="D72" s="116"/>
      <c r="E72" s="131">
        <v>3296</v>
      </c>
      <c r="F72" s="116" t="s">
        <v>119</v>
      </c>
      <c r="G72" s="115">
        <v>0</v>
      </c>
      <c r="H72" s="115"/>
      <c r="I72" s="115">
        <v>0</v>
      </c>
      <c r="J72" s="170" t="e">
        <f t="shared" si="8"/>
        <v>#DIV/0!</v>
      </c>
      <c r="K72" s="204" t="e">
        <f t="shared" si="6"/>
        <v>#DIV/0!</v>
      </c>
    </row>
    <row r="73" spans="2:11" x14ac:dyDescent="0.2">
      <c r="B73" s="116"/>
      <c r="C73" s="116"/>
      <c r="D73" s="116"/>
      <c r="E73" s="131">
        <v>3299</v>
      </c>
      <c r="F73" s="116" t="s">
        <v>71</v>
      </c>
      <c r="G73" s="115">
        <v>86.3</v>
      </c>
      <c r="H73" s="115">
        <v>1241.78</v>
      </c>
      <c r="I73" s="115">
        <v>433.16</v>
      </c>
      <c r="J73" s="170">
        <f t="shared" si="8"/>
        <v>5.0192352259559678</v>
      </c>
      <c r="K73" s="169">
        <f t="shared" si="6"/>
        <v>0.34882185250205355</v>
      </c>
    </row>
    <row r="74" spans="2:11" s="141" customFormat="1" x14ac:dyDescent="0.2">
      <c r="B74" s="123"/>
      <c r="C74" s="134">
        <v>34</v>
      </c>
      <c r="D74" s="123"/>
      <c r="E74" s="123"/>
      <c r="F74" s="123" t="s">
        <v>120</v>
      </c>
      <c r="G74" s="122">
        <f>G75</f>
        <v>0.68</v>
      </c>
      <c r="H74" s="122">
        <f>H75</f>
        <v>20</v>
      </c>
      <c r="I74" s="122">
        <f>I75</f>
        <v>24.95</v>
      </c>
      <c r="J74" s="168">
        <f>I74/G74</f>
        <v>36.691176470588232</v>
      </c>
      <c r="K74" s="214">
        <f>I74/H74</f>
        <v>1.2475000000000001</v>
      </c>
    </row>
    <row r="75" spans="2:11" s="141" customFormat="1" x14ac:dyDescent="0.2">
      <c r="B75" s="126"/>
      <c r="C75" s="126"/>
      <c r="D75" s="133">
        <v>343</v>
      </c>
      <c r="E75" s="126"/>
      <c r="F75" s="126" t="s">
        <v>121</v>
      </c>
      <c r="G75" s="125">
        <f>SUM(G76:G77)</f>
        <v>0.68</v>
      </c>
      <c r="H75" s="125">
        <f>H76+H77</f>
        <v>20</v>
      </c>
      <c r="I75" s="125">
        <f>I76+I77</f>
        <v>24.95</v>
      </c>
      <c r="J75" s="169">
        <f>I75/G75</f>
        <v>36.691176470588232</v>
      </c>
      <c r="K75" s="204">
        <f>I75/H75</f>
        <v>1.2475000000000001</v>
      </c>
    </row>
    <row r="76" spans="2:11" x14ac:dyDescent="0.2">
      <c r="B76" s="116"/>
      <c r="C76" s="116"/>
      <c r="D76" s="131"/>
      <c r="E76" s="116">
        <v>3431</v>
      </c>
      <c r="F76" s="116" t="s">
        <v>78</v>
      </c>
      <c r="G76" s="115">
        <v>0</v>
      </c>
      <c r="H76" s="115">
        <v>0</v>
      </c>
      <c r="I76" s="115">
        <v>0</v>
      </c>
      <c r="J76" s="215" t="e">
        <f t="shared" ref="J76:J77" si="9">I76/G76</f>
        <v>#DIV/0!</v>
      </c>
      <c r="K76" s="204" t="e">
        <f t="shared" ref="K76:K77" si="10">I76/H76</f>
        <v>#DIV/0!</v>
      </c>
    </row>
    <row r="77" spans="2:11" x14ac:dyDescent="0.2">
      <c r="B77" s="116"/>
      <c r="C77" s="116"/>
      <c r="D77" s="131"/>
      <c r="E77" s="116">
        <v>3433</v>
      </c>
      <c r="F77" s="116" t="s">
        <v>122</v>
      </c>
      <c r="G77" s="115">
        <v>0.68</v>
      </c>
      <c r="H77" s="115">
        <v>20</v>
      </c>
      <c r="I77" s="115">
        <v>24.95</v>
      </c>
      <c r="J77" s="170">
        <f t="shared" si="9"/>
        <v>36.691176470588232</v>
      </c>
      <c r="K77" s="204">
        <f t="shared" si="10"/>
        <v>1.2475000000000001</v>
      </c>
    </row>
    <row r="78" spans="2:11" s="141" customFormat="1" ht="28.5" customHeight="1" x14ac:dyDescent="0.2">
      <c r="B78" s="123"/>
      <c r="C78" s="135">
        <v>37</v>
      </c>
      <c r="D78" s="134"/>
      <c r="E78" s="123"/>
      <c r="F78" s="136" t="s">
        <v>139</v>
      </c>
      <c r="G78" s="122">
        <f t="shared" ref="G78:I78" si="11">G79</f>
        <v>0</v>
      </c>
      <c r="H78" s="122">
        <f t="shared" si="11"/>
        <v>13506.64</v>
      </c>
      <c r="I78" s="122">
        <f t="shared" si="11"/>
        <v>484.86</v>
      </c>
      <c r="J78" s="168" t="e">
        <f>I78/G78</f>
        <v>#DIV/0!</v>
      </c>
      <c r="K78" s="168">
        <f t="shared" ref="K78:K94" si="12">I78/H78</f>
        <v>3.5897899107401994E-2</v>
      </c>
    </row>
    <row r="79" spans="2:11" s="141" customFormat="1" x14ac:dyDescent="0.2">
      <c r="B79" s="126"/>
      <c r="C79" s="126"/>
      <c r="D79" s="133">
        <v>372</v>
      </c>
      <c r="E79" s="126"/>
      <c r="F79" s="126" t="s">
        <v>140</v>
      </c>
      <c r="G79" s="125">
        <f>G81</f>
        <v>0</v>
      </c>
      <c r="H79" s="125">
        <f>H81+H80</f>
        <v>13506.64</v>
      </c>
      <c r="I79" s="125">
        <f>I81+I80</f>
        <v>484.86</v>
      </c>
      <c r="J79" s="216" t="e">
        <f t="shared" ref="J79:J94" si="13">I79/G79</f>
        <v>#DIV/0!</v>
      </c>
      <c r="K79" s="169">
        <f t="shared" si="12"/>
        <v>3.5897899107401994E-2</v>
      </c>
    </row>
    <row r="80" spans="2:11" x14ac:dyDescent="0.2">
      <c r="B80" s="116"/>
      <c r="C80" s="116"/>
      <c r="D80" s="131"/>
      <c r="E80" s="116">
        <v>3721</v>
      </c>
      <c r="F80" s="116" t="s">
        <v>256</v>
      </c>
      <c r="G80" s="115">
        <v>0</v>
      </c>
      <c r="H80" s="115">
        <v>741.31</v>
      </c>
      <c r="I80" s="115">
        <v>416.42</v>
      </c>
      <c r="J80" s="216" t="e">
        <f t="shared" si="13"/>
        <v>#DIV/0!</v>
      </c>
      <c r="K80" s="169">
        <f t="shared" si="12"/>
        <v>0.56173530641701863</v>
      </c>
    </row>
    <row r="81" spans="2:11" x14ac:dyDescent="0.2">
      <c r="B81" s="116"/>
      <c r="C81" s="116"/>
      <c r="D81" s="131"/>
      <c r="E81" s="116">
        <v>3722</v>
      </c>
      <c r="F81" s="116" t="s">
        <v>141</v>
      </c>
      <c r="G81" s="115">
        <v>0</v>
      </c>
      <c r="H81" s="115">
        <v>12765.33</v>
      </c>
      <c r="I81" s="115">
        <v>68.44</v>
      </c>
      <c r="J81" s="216" t="e">
        <f t="shared" si="13"/>
        <v>#DIV/0!</v>
      </c>
      <c r="K81" s="169">
        <f t="shared" si="12"/>
        <v>5.3613968459883133E-3</v>
      </c>
    </row>
    <row r="82" spans="2:11" s="141" customFormat="1" x14ac:dyDescent="0.2">
      <c r="B82" s="123"/>
      <c r="C82" s="134">
        <v>38</v>
      </c>
      <c r="D82" s="134"/>
      <c r="E82" s="123"/>
      <c r="F82" s="123" t="s">
        <v>123</v>
      </c>
      <c r="G82" s="122">
        <f t="shared" ref="G82:I83" si="14">G83</f>
        <v>508.1</v>
      </c>
      <c r="H82" s="122">
        <f t="shared" si="14"/>
        <v>478.1</v>
      </c>
      <c r="I82" s="122">
        <f t="shared" si="14"/>
        <v>480.6</v>
      </c>
      <c r="J82" s="168">
        <f t="shared" si="13"/>
        <v>0.94587679590631768</v>
      </c>
      <c r="K82" s="168">
        <f t="shared" si="12"/>
        <v>1.0052290315833508</v>
      </c>
    </row>
    <row r="83" spans="2:11" s="141" customFormat="1" x14ac:dyDescent="0.2">
      <c r="B83" s="126"/>
      <c r="C83" s="126"/>
      <c r="D83" s="133">
        <v>381</v>
      </c>
      <c r="E83" s="126"/>
      <c r="F83" s="126" t="s">
        <v>97</v>
      </c>
      <c r="G83" s="125">
        <f t="shared" si="14"/>
        <v>508.1</v>
      </c>
      <c r="H83" s="125">
        <f t="shared" si="14"/>
        <v>478.1</v>
      </c>
      <c r="I83" s="125">
        <f t="shared" si="14"/>
        <v>480.6</v>
      </c>
      <c r="J83" s="216">
        <f t="shared" si="13"/>
        <v>0.94587679590631768</v>
      </c>
      <c r="K83" s="169">
        <f t="shared" si="12"/>
        <v>1.0052290315833508</v>
      </c>
    </row>
    <row r="84" spans="2:11" x14ac:dyDescent="0.2">
      <c r="B84" s="116"/>
      <c r="C84" s="116"/>
      <c r="D84" s="131"/>
      <c r="E84" s="116">
        <v>3812</v>
      </c>
      <c r="F84" s="116" t="s">
        <v>124</v>
      </c>
      <c r="G84" s="115">
        <v>508.1</v>
      </c>
      <c r="H84" s="115">
        <v>478.1</v>
      </c>
      <c r="I84" s="115">
        <v>480.6</v>
      </c>
      <c r="J84" s="216">
        <f t="shared" si="13"/>
        <v>0.94587679590631768</v>
      </c>
      <c r="K84" s="169">
        <f t="shared" si="12"/>
        <v>1.0052290315833508</v>
      </c>
    </row>
    <row r="85" spans="2:11" s="141" customFormat="1" x14ac:dyDescent="0.2">
      <c r="B85" s="120">
        <v>4</v>
      </c>
      <c r="C85" s="120"/>
      <c r="D85" s="218"/>
      <c r="E85" s="120"/>
      <c r="F85" s="120" t="s">
        <v>125</v>
      </c>
      <c r="G85" s="119">
        <f>G86</f>
        <v>805.76</v>
      </c>
      <c r="H85" s="119">
        <f>H86</f>
        <v>4343.8500000000004</v>
      </c>
      <c r="I85" s="119">
        <f>I86</f>
        <v>140.72999999999999</v>
      </c>
      <c r="J85" s="171">
        <f t="shared" si="13"/>
        <v>0.17465498411437647</v>
      </c>
      <c r="K85" s="171">
        <f t="shared" si="12"/>
        <v>3.2397527538934351E-2</v>
      </c>
    </row>
    <row r="86" spans="2:11" s="141" customFormat="1" x14ac:dyDescent="0.2">
      <c r="B86" s="123"/>
      <c r="C86" s="134">
        <v>42</v>
      </c>
      <c r="D86" s="134"/>
      <c r="E86" s="123"/>
      <c r="F86" s="123" t="s">
        <v>126</v>
      </c>
      <c r="G86" s="122">
        <f>G87+G93</f>
        <v>805.76</v>
      </c>
      <c r="H86" s="122">
        <f>H87+H93+H91</f>
        <v>4343.8500000000004</v>
      </c>
      <c r="I86" s="122">
        <f>I87+I93+I91</f>
        <v>140.72999999999999</v>
      </c>
      <c r="J86" s="168">
        <f t="shared" si="13"/>
        <v>0.17465498411437647</v>
      </c>
      <c r="K86" s="168">
        <f t="shared" si="12"/>
        <v>3.2397527538934351E-2</v>
      </c>
    </row>
    <row r="87" spans="2:11" s="141" customFormat="1" x14ac:dyDescent="0.2">
      <c r="B87" s="162"/>
      <c r="C87" s="162"/>
      <c r="D87" s="219">
        <v>422</v>
      </c>
      <c r="E87" s="162"/>
      <c r="F87" s="162" t="s">
        <v>81</v>
      </c>
      <c r="G87" s="163">
        <f>SUM(G88:G90)</f>
        <v>805.76</v>
      </c>
      <c r="H87" s="163">
        <f>SUM(H88:H90)</f>
        <v>2560.92</v>
      </c>
      <c r="I87" s="163">
        <f>I88+I90+I89</f>
        <v>0</v>
      </c>
      <c r="J87" s="217">
        <f t="shared" si="13"/>
        <v>0</v>
      </c>
      <c r="K87" s="169">
        <f t="shared" si="12"/>
        <v>0</v>
      </c>
    </row>
    <row r="88" spans="2:11" x14ac:dyDescent="0.2">
      <c r="B88" s="164"/>
      <c r="C88" s="164"/>
      <c r="D88" s="220"/>
      <c r="E88" s="164">
        <v>4221</v>
      </c>
      <c r="F88" s="164" t="s">
        <v>85</v>
      </c>
      <c r="G88" s="165">
        <v>0</v>
      </c>
      <c r="H88" s="165">
        <v>2560.92</v>
      </c>
      <c r="I88" s="165">
        <v>0</v>
      </c>
      <c r="J88" s="217" t="e">
        <f t="shared" si="13"/>
        <v>#DIV/0!</v>
      </c>
      <c r="K88" s="169">
        <f t="shared" si="12"/>
        <v>0</v>
      </c>
    </row>
    <row r="89" spans="2:11" x14ac:dyDescent="0.2">
      <c r="B89" s="164"/>
      <c r="C89" s="164"/>
      <c r="D89" s="220"/>
      <c r="E89" s="164">
        <v>4223</v>
      </c>
      <c r="F89" s="164" t="s">
        <v>259</v>
      </c>
      <c r="G89" s="165">
        <v>805.76</v>
      </c>
      <c r="H89" s="165">
        <v>0</v>
      </c>
      <c r="I89" s="165">
        <v>0</v>
      </c>
      <c r="J89" s="217">
        <f t="shared" si="13"/>
        <v>0</v>
      </c>
      <c r="K89" s="169" t="e">
        <f t="shared" si="12"/>
        <v>#DIV/0!</v>
      </c>
    </row>
    <row r="90" spans="2:11" x14ac:dyDescent="0.2">
      <c r="B90" s="164"/>
      <c r="C90" s="164"/>
      <c r="D90" s="220"/>
      <c r="E90" s="164">
        <v>4227</v>
      </c>
      <c r="F90" s="164" t="s">
        <v>182</v>
      </c>
      <c r="G90" s="165">
        <v>0</v>
      </c>
      <c r="H90" s="165">
        <v>0</v>
      </c>
      <c r="I90" s="165">
        <v>0</v>
      </c>
      <c r="J90" s="217" t="e">
        <f t="shared" si="13"/>
        <v>#DIV/0!</v>
      </c>
      <c r="K90" s="204" t="e">
        <f t="shared" si="12"/>
        <v>#DIV/0!</v>
      </c>
    </row>
    <row r="91" spans="2:11" s="141" customFormat="1" x14ac:dyDescent="0.2">
      <c r="B91" s="162"/>
      <c r="C91" s="162"/>
      <c r="D91" s="219">
        <v>423</v>
      </c>
      <c r="E91" s="162"/>
      <c r="F91" s="162" t="s">
        <v>257</v>
      </c>
      <c r="G91" s="163">
        <v>0</v>
      </c>
      <c r="H91" s="163">
        <f>H92</f>
        <v>0</v>
      </c>
      <c r="I91" s="163">
        <f>I92</f>
        <v>0</v>
      </c>
      <c r="J91" s="217" t="e">
        <f t="shared" si="13"/>
        <v>#DIV/0!</v>
      </c>
      <c r="K91" s="204" t="e">
        <f t="shared" si="12"/>
        <v>#DIV/0!</v>
      </c>
    </row>
    <row r="92" spans="2:11" x14ac:dyDescent="0.2">
      <c r="B92" s="164"/>
      <c r="C92" s="164"/>
      <c r="D92" s="220"/>
      <c r="E92" s="164">
        <v>4231</v>
      </c>
      <c r="F92" s="164" t="s">
        <v>258</v>
      </c>
      <c r="G92" s="165">
        <v>0</v>
      </c>
      <c r="H92" s="165">
        <v>0</v>
      </c>
      <c r="I92" s="165">
        <v>0</v>
      </c>
      <c r="J92" s="217" t="e">
        <f t="shared" si="13"/>
        <v>#DIV/0!</v>
      </c>
      <c r="K92" s="204" t="e">
        <f t="shared" si="12"/>
        <v>#DIV/0!</v>
      </c>
    </row>
    <row r="93" spans="2:11" s="141" customFormat="1" x14ac:dyDescent="0.2">
      <c r="B93" s="126"/>
      <c r="C93" s="126"/>
      <c r="D93" s="133">
        <v>424</v>
      </c>
      <c r="E93" s="133"/>
      <c r="F93" s="126" t="s">
        <v>127</v>
      </c>
      <c r="G93" s="125">
        <f>G94</f>
        <v>0</v>
      </c>
      <c r="H93" s="125">
        <f>H94</f>
        <v>1782.93</v>
      </c>
      <c r="I93" s="125">
        <f>I94</f>
        <v>140.72999999999999</v>
      </c>
      <c r="J93" s="216" t="e">
        <f t="shared" si="13"/>
        <v>#DIV/0!</v>
      </c>
      <c r="K93" s="169">
        <f t="shared" si="12"/>
        <v>7.8931870572596791E-2</v>
      </c>
    </row>
    <row r="94" spans="2:11" x14ac:dyDescent="0.2">
      <c r="B94" s="116"/>
      <c r="C94" s="116"/>
      <c r="D94" s="131"/>
      <c r="E94" s="131">
        <v>4241</v>
      </c>
      <c r="F94" s="116" t="s">
        <v>128</v>
      </c>
      <c r="G94" s="115">
        <v>0</v>
      </c>
      <c r="H94" s="115">
        <v>1782.93</v>
      </c>
      <c r="I94" s="115">
        <v>140.72999999999999</v>
      </c>
      <c r="J94" s="216" t="e">
        <f t="shared" si="13"/>
        <v>#DIV/0!</v>
      </c>
      <c r="K94" s="169">
        <f t="shared" si="12"/>
        <v>7.8931870572596791E-2</v>
      </c>
    </row>
  </sheetData>
  <mergeCells count="4">
    <mergeCell ref="B6:F6"/>
    <mergeCell ref="B7:F7"/>
    <mergeCell ref="B2:K2"/>
    <mergeCell ref="B4:K4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topLeftCell="A4" workbookViewId="0">
      <selection activeCell="I38" sqref="I38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2"/>
      <c r="C1" s="12"/>
      <c r="D1" s="12"/>
      <c r="E1" s="2"/>
      <c r="F1" s="2"/>
      <c r="G1" s="2"/>
    </row>
    <row r="2" spans="2:7" ht="15.75" customHeight="1" x14ac:dyDescent="0.25">
      <c r="B2" s="251" t="s">
        <v>234</v>
      </c>
      <c r="C2" s="251"/>
      <c r="D2" s="251"/>
      <c r="E2" s="251"/>
      <c r="F2" s="251"/>
      <c r="G2" s="251"/>
    </row>
    <row r="3" spans="2:7" ht="18" x14ac:dyDescent="0.25">
      <c r="B3" s="12"/>
      <c r="C3" s="12"/>
      <c r="D3" s="12"/>
      <c r="E3" s="2"/>
      <c r="F3" s="2"/>
      <c r="G3" s="2"/>
    </row>
    <row r="4" spans="2:7" ht="24" x14ac:dyDescent="0.25">
      <c r="B4" s="44" t="s">
        <v>6</v>
      </c>
      <c r="C4" s="44" t="s">
        <v>280</v>
      </c>
      <c r="D4" s="44" t="s">
        <v>276</v>
      </c>
      <c r="E4" s="44" t="s">
        <v>277</v>
      </c>
      <c r="F4" s="44" t="s">
        <v>14</v>
      </c>
      <c r="G4" s="44" t="s">
        <v>40</v>
      </c>
    </row>
    <row r="5" spans="2:7" x14ac:dyDescent="0.25">
      <c r="B5" s="44">
        <v>1</v>
      </c>
      <c r="C5" s="44">
        <v>2</v>
      </c>
      <c r="D5" s="44">
        <v>3</v>
      </c>
      <c r="E5" s="44">
        <v>4</v>
      </c>
      <c r="F5" s="44" t="s">
        <v>142</v>
      </c>
      <c r="G5" s="44" t="s">
        <v>143</v>
      </c>
    </row>
    <row r="6" spans="2:7" ht="24" x14ac:dyDescent="0.25">
      <c r="B6" s="44" t="s">
        <v>242</v>
      </c>
      <c r="C6" s="182">
        <f>C7+C23</f>
        <v>786403.91</v>
      </c>
      <c r="D6" s="182">
        <f>D7+D23</f>
        <v>1657947.0300000003</v>
      </c>
      <c r="E6" s="182">
        <f>E7+E23</f>
        <v>857733.52</v>
      </c>
      <c r="F6" s="183">
        <f>E6/C6</f>
        <v>1.0907035291826055</v>
      </c>
      <c r="G6" s="183">
        <f>E6/D6</f>
        <v>0.51734675745340297</v>
      </c>
    </row>
    <row r="7" spans="2:7" s="27" customFormat="1" x14ac:dyDescent="0.25">
      <c r="B7" s="45" t="s">
        <v>31</v>
      </c>
      <c r="C7" s="51">
        <f>C8+C11+C13+C15+C21</f>
        <v>769304.76</v>
      </c>
      <c r="D7" s="51">
        <f>D8+D11+D13+D15+D21</f>
        <v>1654797.6900000002</v>
      </c>
      <c r="E7" s="54">
        <f>E8+E11+E13+E15+E21</f>
        <v>855021.55</v>
      </c>
      <c r="F7" s="112">
        <f>E7/C7</f>
        <v>1.1114211096263074</v>
      </c>
      <c r="G7" s="112">
        <f t="shared" ref="G7:G27" si="0">E7/D7</f>
        <v>0.5166924967123927</v>
      </c>
    </row>
    <row r="8" spans="2:7" s="27" customFormat="1" x14ac:dyDescent="0.25">
      <c r="B8" s="46" t="s">
        <v>130</v>
      </c>
      <c r="C8" s="47">
        <f>SUM(C9:C10)</f>
        <v>19347.79</v>
      </c>
      <c r="D8" s="47">
        <f>D10+D9</f>
        <v>50821.62</v>
      </c>
      <c r="E8" s="52">
        <f>E9+E10</f>
        <v>25114.81</v>
      </c>
      <c r="F8" s="205">
        <f>E8/C8</f>
        <v>1.2980712525823364</v>
      </c>
      <c r="G8" s="205">
        <f t="shared" si="0"/>
        <v>0.49417570711047776</v>
      </c>
    </row>
    <row r="9" spans="2:7" x14ac:dyDescent="0.25">
      <c r="B9" s="48" t="s">
        <v>244</v>
      </c>
      <c r="C9" s="49">
        <v>1479.33</v>
      </c>
      <c r="D9" s="49">
        <v>6031.58</v>
      </c>
      <c r="E9" s="53">
        <v>2734.98</v>
      </c>
      <c r="F9" s="205">
        <f t="shared" ref="F9:F22" si="1">E9/C9</f>
        <v>1.8487964145930929</v>
      </c>
      <c r="G9" s="205">
        <f t="shared" si="0"/>
        <v>0.4534433763624125</v>
      </c>
    </row>
    <row r="10" spans="2:7" x14ac:dyDescent="0.25">
      <c r="B10" s="48" t="s">
        <v>283</v>
      </c>
      <c r="C10" s="49">
        <v>17868.46</v>
      </c>
      <c r="D10" s="49">
        <v>44790.04</v>
      </c>
      <c r="E10" s="53">
        <v>22379.83</v>
      </c>
      <c r="F10" s="205">
        <f t="shared" si="1"/>
        <v>1.2524767103600425</v>
      </c>
      <c r="G10" s="205">
        <f t="shared" si="0"/>
        <v>0.49966086210237814</v>
      </c>
    </row>
    <row r="11" spans="2:7" s="27" customFormat="1" x14ac:dyDescent="0.25">
      <c r="B11" s="46" t="s">
        <v>131</v>
      </c>
      <c r="C11" s="47">
        <f>C12</f>
        <v>706.39</v>
      </c>
      <c r="D11" s="47">
        <f>D12</f>
        <v>1000</v>
      </c>
      <c r="E11" s="52">
        <f>E12</f>
        <v>640.70000000000005</v>
      </c>
      <c r="F11" s="205">
        <f t="shared" si="1"/>
        <v>0.90700604481943414</v>
      </c>
      <c r="G11" s="205">
        <f t="shared" si="0"/>
        <v>0.64070000000000005</v>
      </c>
    </row>
    <row r="12" spans="2:7" x14ac:dyDescent="0.25">
      <c r="B12" s="50" t="s">
        <v>129</v>
      </c>
      <c r="C12" s="49">
        <v>706.39</v>
      </c>
      <c r="D12" s="49">
        <v>1000</v>
      </c>
      <c r="E12" s="53">
        <v>640.70000000000005</v>
      </c>
      <c r="F12" s="205">
        <f t="shared" si="1"/>
        <v>0.90700604481943414</v>
      </c>
      <c r="G12" s="205">
        <f t="shared" si="0"/>
        <v>0.64070000000000005</v>
      </c>
    </row>
    <row r="13" spans="2:7" s="27" customFormat="1" x14ac:dyDescent="0.25">
      <c r="B13" s="46" t="s">
        <v>132</v>
      </c>
      <c r="C13" s="47">
        <f>C14</f>
        <v>3645.14</v>
      </c>
      <c r="D13" s="47">
        <f>D14</f>
        <v>8018.88</v>
      </c>
      <c r="E13" s="52">
        <f>E14</f>
        <v>4335.79</v>
      </c>
      <c r="F13" s="205">
        <f t="shared" si="1"/>
        <v>1.18947146062977</v>
      </c>
      <c r="G13" s="205">
        <f t="shared" si="0"/>
        <v>0.54069770341992895</v>
      </c>
    </row>
    <row r="14" spans="2:7" x14ac:dyDescent="0.25">
      <c r="B14" s="50" t="s">
        <v>284</v>
      </c>
      <c r="C14" s="49">
        <v>3645.14</v>
      </c>
      <c r="D14" s="49">
        <v>8018.88</v>
      </c>
      <c r="E14" s="53">
        <v>4335.79</v>
      </c>
      <c r="F14" s="205">
        <f t="shared" si="1"/>
        <v>1.18947146062977</v>
      </c>
      <c r="G14" s="205">
        <f t="shared" si="0"/>
        <v>0.54069770341992895</v>
      </c>
    </row>
    <row r="15" spans="2:7" s="27" customFormat="1" x14ac:dyDescent="0.25">
      <c r="B15" s="46" t="s">
        <v>133</v>
      </c>
      <c r="C15" s="47">
        <f>SUM(C16:C20)</f>
        <v>745605.44000000006</v>
      </c>
      <c r="D15" s="47">
        <f>SUM(D16:D20)</f>
        <v>1594257.1900000002</v>
      </c>
      <c r="E15" s="52">
        <f>SUM(E16:E20)</f>
        <v>824930.25</v>
      </c>
      <c r="F15" s="205">
        <f t="shared" si="1"/>
        <v>1.1063897951173747</v>
      </c>
      <c r="G15" s="205">
        <f t="shared" si="0"/>
        <v>0.51743862607262248</v>
      </c>
    </row>
    <row r="16" spans="2:7" x14ac:dyDescent="0.25">
      <c r="B16" s="50" t="s">
        <v>285</v>
      </c>
      <c r="C16" s="49">
        <v>2030.19</v>
      </c>
      <c r="D16" s="49">
        <v>2448.79</v>
      </c>
      <c r="E16" s="53">
        <v>2538.8200000000002</v>
      </c>
      <c r="F16" s="205">
        <f t="shared" si="1"/>
        <v>1.2505332013259842</v>
      </c>
      <c r="G16" s="205">
        <f t="shared" si="0"/>
        <v>1.0367650962312001</v>
      </c>
    </row>
    <row r="17" spans="2:8" x14ac:dyDescent="0.25">
      <c r="B17" s="50" t="s">
        <v>286</v>
      </c>
      <c r="C17" s="49">
        <v>0</v>
      </c>
      <c r="D17" s="49">
        <v>150</v>
      </c>
      <c r="E17" s="53">
        <v>0</v>
      </c>
      <c r="F17" s="205" t="e">
        <f t="shared" si="1"/>
        <v>#DIV/0!</v>
      </c>
      <c r="G17" s="205">
        <f t="shared" si="0"/>
        <v>0</v>
      </c>
    </row>
    <row r="18" spans="2:8" x14ac:dyDescent="0.25">
      <c r="B18" s="50" t="s">
        <v>287</v>
      </c>
      <c r="C18" s="49">
        <v>6095.98</v>
      </c>
      <c r="D18" s="49">
        <v>24312</v>
      </c>
      <c r="E18" s="53">
        <v>12293.88</v>
      </c>
      <c r="F18" s="205">
        <f t="shared" si="1"/>
        <v>2.0167192149580542</v>
      </c>
      <c r="G18" s="205">
        <f t="shared" si="0"/>
        <v>0.50567127344521223</v>
      </c>
    </row>
    <row r="19" spans="2:8" x14ac:dyDescent="0.25">
      <c r="B19" s="50" t="s">
        <v>288</v>
      </c>
      <c r="C19" s="49">
        <v>704750.1</v>
      </c>
      <c r="D19" s="49">
        <v>1512828.37</v>
      </c>
      <c r="E19" s="53">
        <v>779145.17</v>
      </c>
      <c r="F19" s="205">
        <f t="shared" si="1"/>
        <v>1.1055623404665003</v>
      </c>
      <c r="G19" s="205">
        <f t="shared" si="0"/>
        <v>0.51502548831762063</v>
      </c>
    </row>
    <row r="20" spans="2:8" x14ac:dyDescent="0.25">
      <c r="B20" s="50" t="s">
        <v>289</v>
      </c>
      <c r="C20" s="49">
        <v>32729.17</v>
      </c>
      <c r="D20" s="49">
        <v>54518.03</v>
      </c>
      <c r="E20" s="53">
        <v>30952.38</v>
      </c>
      <c r="F20" s="205">
        <f t="shared" si="1"/>
        <v>0.94571234162064</v>
      </c>
      <c r="G20" s="205">
        <f t="shared" si="0"/>
        <v>0.56774575310223063</v>
      </c>
    </row>
    <row r="21" spans="2:8" s="27" customFormat="1" ht="15.75" customHeight="1" x14ac:dyDescent="0.25">
      <c r="B21" s="46" t="s">
        <v>134</v>
      </c>
      <c r="C21" s="47">
        <f>C22</f>
        <v>0</v>
      </c>
      <c r="D21" s="47">
        <f>D22</f>
        <v>700</v>
      </c>
      <c r="E21" s="52">
        <f>E22</f>
        <v>0</v>
      </c>
      <c r="F21" s="205" t="e">
        <f t="shared" si="1"/>
        <v>#DIV/0!</v>
      </c>
      <c r="G21" s="205">
        <f t="shared" si="0"/>
        <v>0</v>
      </c>
    </row>
    <row r="22" spans="2:8" ht="15.75" customHeight="1" x14ac:dyDescent="0.25">
      <c r="B22" s="50" t="s">
        <v>135</v>
      </c>
      <c r="C22" s="49">
        <v>0</v>
      </c>
      <c r="D22" s="49">
        <v>700</v>
      </c>
      <c r="E22" s="53">
        <v>0</v>
      </c>
      <c r="F22" s="113" t="e">
        <f t="shared" si="1"/>
        <v>#DIV/0!</v>
      </c>
      <c r="G22" s="113">
        <f t="shared" si="0"/>
        <v>0</v>
      </c>
    </row>
    <row r="23" spans="2:8" s="27" customFormat="1" ht="15.75" customHeight="1" x14ac:dyDescent="0.25">
      <c r="B23" s="70" t="s">
        <v>144</v>
      </c>
      <c r="C23" s="51">
        <f>SUM(C24:C27)</f>
        <v>17099.150000000001</v>
      </c>
      <c r="D23" s="51">
        <f>SUM(D24:D27)</f>
        <v>3149.3399999999997</v>
      </c>
      <c r="E23" s="54">
        <f>SUM(E24:E27)</f>
        <v>2711.9700000000003</v>
      </c>
      <c r="F23" s="112">
        <f>E23/C23</f>
        <v>0.1586026205980999</v>
      </c>
      <c r="G23" s="112">
        <f t="shared" si="0"/>
        <v>0.86112328297357554</v>
      </c>
    </row>
    <row r="24" spans="2:8" ht="15.75" customHeight="1" x14ac:dyDescent="0.25">
      <c r="B24" s="50" t="s">
        <v>129</v>
      </c>
      <c r="C24" s="49">
        <v>515.83000000000004</v>
      </c>
      <c r="D24" s="49">
        <v>1029.28</v>
      </c>
      <c r="E24" s="53">
        <v>348.88</v>
      </c>
      <c r="F24" s="206">
        <f t="shared" ref="F24:F27" si="2">E24/C24</f>
        <v>0.67634685846112086</v>
      </c>
      <c r="G24" s="206">
        <f t="shared" si="0"/>
        <v>0.33895538628944505</v>
      </c>
    </row>
    <row r="25" spans="2:8" ht="15.75" customHeight="1" x14ac:dyDescent="0.25">
      <c r="B25" s="50" t="s">
        <v>290</v>
      </c>
      <c r="C25" s="49">
        <v>0</v>
      </c>
      <c r="D25" s="49">
        <v>1458.42</v>
      </c>
      <c r="E25" s="53">
        <v>0</v>
      </c>
      <c r="F25" s="206" t="e">
        <f t="shared" si="2"/>
        <v>#DIV/0!</v>
      </c>
      <c r="G25" s="206">
        <f t="shared" si="0"/>
        <v>0</v>
      </c>
    </row>
    <row r="26" spans="2:8" ht="15.75" customHeight="1" x14ac:dyDescent="0.25">
      <c r="B26" s="50" t="s">
        <v>291</v>
      </c>
      <c r="C26" s="49">
        <v>16273.32</v>
      </c>
      <c r="D26" s="49">
        <v>0</v>
      </c>
      <c r="E26" s="53">
        <v>2363.09</v>
      </c>
      <c r="F26" s="206">
        <f t="shared" si="2"/>
        <v>0.14521253192341821</v>
      </c>
      <c r="G26" s="206" t="e">
        <f t="shared" si="0"/>
        <v>#DIV/0!</v>
      </c>
    </row>
    <row r="27" spans="2:8" ht="15.75" customHeight="1" x14ac:dyDescent="0.25">
      <c r="B27" s="50" t="s">
        <v>135</v>
      </c>
      <c r="C27" s="49">
        <v>310</v>
      </c>
      <c r="D27" s="49">
        <v>661.64</v>
      </c>
      <c r="E27" s="53">
        <v>0</v>
      </c>
      <c r="F27" s="206">
        <f t="shared" si="2"/>
        <v>0</v>
      </c>
      <c r="G27" s="206">
        <f t="shared" si="0"/>
        <v>0</v>
      </c>
    </row>
    <row r="28" spans="2:8" ht="15.75" customHeight="1" x14ac:dyDescent="0.25">
      <c r="B28" s="184"/>
      <c r="C28" s="185"/>
      <c r="D28" s="185"/>
      <c r="E28" s="186"/>
      <c r="F28" s="187"/>
      <c r="G28" s="187"/>
      <c r="H28" s="188"/>
    </row>
    <row r="29" spans="2:8" s="27" customFormat="1" x14ac:dyDescent="0.25">
      <c r="B29" s="45" t="s">
        <v>30</v>
      </c>
      <c r="C29" s="51">
        <f>C30+C33+C35+C37+C43</f>
        <v>896386.69000000006</v>
      </c>
      <c r="D29" s="51">
        <f>D30+D33+D35+D37+D43</f>
        <v>1657947.03</v>
      </c>
      <c r="E29" s="54">
        <f>E30+E33+E35+E37+E43</f>
        <v>851742.71</v>
      </c>
      <c r="F29" s="112">
        <f>E29/C29</f>
        <v>0.95019562372127586</v>
      </c>
      <c r="G29" s="112">
        <f t="shared" ref="G29:G44" si="3">E29/D29</f>
        <v>0.51373336698217675</v>
      </c>
    </row>
    <row r="30" spans="2:8" s="27" customFormat="1" x14ac:dyDescent="0.25">
      <c r="B30" s="46" t="s">
        <v>130</v>
      </c>
      <c r="C30" s="47">
        <f>SUM(C31:C32)</f>
        <v>17963.439999999999</v>
      </c>
      <c r="D30" s="47">
        <f>SUM(D31:D32)</f>
        <v>50821.62</v>
      </c>
      <c r="E30" s="52">
        <f>SUM(E31:E32)</f>
        <v>22662.49</v>
      </c>
      <c r="F30" s="205">
        <f>E30/C30</f>
        <v>1.2615896509799907</v>
      </c>
      <c r="G30" s="205">
        <f t="shared" si="3"/>
        <v>0.44592222758739292</v>
      </c>
    </row>
    <row r="31" spans="2:8" s="55" customFormat="1" x14ac:dyDescent="0.25">
      <c r="B31" s="48" t="s">
        <v>244</v>
      </c>
      <c r="C31" s="49">
        <v>1563.98</v>
      </c>
      <c r="D31" s="49">
        <v>6031.58</v>
      </c>
      <c r="E31" s="53">
        <v>2532.9699999999998</v>
      </c>
      <c r="F31" s="205">
        <f t="shared" ref="F31:F44" si="4">E31/C31</f>
        <v>1.6195667463778307</v>
      </c>
      <c r="G31" s="205">
        <f t="shared" si="3"/>
        <v>0.41995132287062426</v>
      </c>
    </row>
    <row r="32" spans="2:8" s="55" customFormat="1" x14ac:dyDescent="0.25">
      <c r="B32" s="48" t="s">
        <v>292</v>
      </c>
      <c r="C32" s="49">
        <v>16399.46</v>
      </c>
      <c r="D32" s="49">
        <v>44790.04</v>
      </c>
      <c r="E32" s="53">
        <v>20129.52</v>
      </c>
      <c r="F32" s="205">
        <f t="shared" si="4"/>
        <v>1.2274501721398146</v>
      </c>
      <c r="G32" s="205">
        <f t="shared" si="3"/>
        <v>0.4494195584554066</v>
      </c>
    </row>
    <row r="33" spans="2:7" s="27" customFormat="1" x14ac:dyDescent="0.25">
      <c r="B33" s="46" t="s">
        <v>131</v>
      </c>
      <c r="C33" s="47">
        <f>C34</f>
        <v>2.83</v>
      </c>
      <c r="D33" s="47">
        <f>D34</f>
        <v>2029.28</v>
      </c>
      <c r="E33" s="52">
        <f>E34</f>
        <v>156.58000000000001</v>
      </c>
      <c r="F33" s="205">
        <f t="shared" si="4"/>
        <v>55.328621908127211</v>
      </c>
      <c r="G33" s="205">
        <f t="shared" si="3"/>
        <v>7.716037215169913E-2</v>
      </c>
    </row>
    <row r="34" spans="2:7" x14ac:dyDescent="0.25">
      <c r="B34" s="50" t="s">
        <v>129</v>
      </c>
      <c r="C34" s="49">
        <v>2.83</v>
      </c>
      <c r="D34" s="49">
        <v>2029.28</v>
      </c>
      <c r="E34" s="53">
        <v>156.58000000000001</v>
      </c>
      <c r="F34" s="205">
        <f t="shared" si="4"/>
        <v>55.328621908127211</v>
      </c>
      <c r="G34" s="205">
        <f t="shared" si="3"/>
        <v>7.716037215169913E-2</v>
      </c>
    </row>
    <row r="35" spans="2:7" s="27" customFormat="1" x14ac:dyDescent="0.25">
      <c r="B35" s="46" t="s">
        <v>132</v>
      </c>
      <c r="C35" s="47">
        <f>C36</f>
        <v>3055.23</v>
      </c>
      <c r="D35" s="47">
        <f>D36</f>
        <v>9477.2999999999993</v>
      </c>
      <c r="E35" s="52">
        <f>E36</f>
        <v>2611.5</v>
      </c>
      <c r="F35" s="205">
        <f t="shared" si="4"/>
        <v>0.85476379847016426</v>
      </c>
      <c r="G35" s="205">
        <f t="shared" si="3"/>
        <v>0.27555316387578743</v>
      </c>
    </row>
    <row r="36" spans="2:7" x14ac:dyDescent="0.25">
      <c r="B36" s="50" t="s">
        <v>290</v>
      </c>
      <c r="C36" s="49">
        <v>3055.23</v>
      </c>
      <c r="D36" s="49">
        <v>9477.2999999999993</v>
      </c>
      <c r="E36" s="53">
        <v>2611.5</v>
      </c>
      <c r="F36" s="205">
        <f t="shared" si="4"/>
        <v>0.85476379847016426</v>
      </c>
      <c r="G36" s="205">
        <f t="shared" si="3"/>
        <v>0.27555316387578743</v>
      </c>
    </row>
    <row r="37" spans="2:7" s="27" customFormat="1" x14ac:dyDescent="0.25">
      <c r="B37" s="46" t="s">
        <v>133</v>
      </c>
      <c r="C37" s="47">
        <f>SUM(C38:C42)</f>
        <v>875365.19000000006</v>
      </c>
      <c r="D37" s="47">
        <f>SUM(D38:D42)</f>
        <v>1594257.1900000002</v>
      </c>
      <c r="E37" s="52">
        <f>SUM(E38:E42)</f>
        <v>826312.14</v>
      </c>
      <c r="F37" s="205">
        <f t="shared" si="4"/>
        <v>0.94396275913142025</v>
      </c>
      <c r="G37" s="205">
        <f t="shared" si="3"/>
        <v>0.51830541846262579</v>
      </c>
    </row>
    <row r="38" spans="2:7" s="55" customFormat="1" x14ac:dyDescent="0.25">
      <c r="B38" s="50" t="s">
        <v>285</v>
      </c>
      <c r="C38" s="49">
        <v>1539.75</v>
      </c>
      <c r="D38" s="49">
        <v>2448.79</v>
      </c>
      <c r="E38" s="53">
        <v>1989.34</v>
      </c>
      <c r="F38" s="205">
        <f t="shared" si="4"/>
        <v>1.2919889592466309</v>
      </c>
      <c r="G38" s="205">
        <f t="shared" si="3"/>
        <v>0.81237672483144729</v>
      </c>
    </row>
    <row r="39" spans="2:7" s="55" customFormat="1" x14ac:dyDescent="0.25">
      <c r="B39" s="50" t="s">
        <v>286</v>
      </c>
      <c r="C39" s="49">
        <v>0</v>
      </c>
      <c r="D39" s="49">
        <v>150</v>
      </c>
      <c r="E39" s="53">
        <v>0</v>
      </c>
      <c r="F39" s="205" t="e">
        <f t="shared" si="4"/>
        <v>#DIV/0!</v>
      </c>
      <c r="G39" s="205">
        <f t="shared" si="3"/>
        <v>0</v>
      </c>
    </row>
    <row r="40" spans="2:7" s="55" customFormat="1" x14ac:dyDescent="0.25">
      <c r="B40" s="50" t="s">
        <v>287</v>
      </c>
      <c r="C40" s="49">
        <v>6059.75</v>
      </c>
      <c r="D40" s="49">
        <v>24312</v>
      </c>
      <c r="E40" s="53">
        <v>12088.68</v>
      </c>
      <c r="F40" s="205">
        <f t="shared" si="4"/>
        <v>1.9949139815999011</v>
      </c>
      <c r="G40" s="205">
        <f t="shared" si="3"/>
        <v>0.49723099703849954</v>
      </c>
    </row>
    <row r="41" spans="2:7" s="55" customFormat="1" x14ac:dyDescent="0.25">
      <c r="B41" s="50" t="s">
        <v>288</v>
      </c>
      <c r="C41" s="49">
        <v>836549.65</v>
      </c>
      <c r="D41" s="49">
        <v>1512828.37</v>
      </c>
      <c r="E41" s="53">
        <v>782336.22</v>
      </c>
      <c r="F41" s="205">
        <f t="shared" si="4"/>
        <v>0.93519400791094698</v>
      </c>
      <c r="G41" s="205">
        <f t="shared" si="3"/>
        <v>0.51713481549794038</v>
      </c>
    </row>
    <row r="42" spans="2:7" s="55" customFormat="1" x14ac:dyDescent="0.25">
      <c r="B42" s="50" t="s">
        <v>289</v>
      </c>
      <c r="C42" s="49">
        <v>31216.04</v>
      </c>
      <c r="D42" s="49">
        <v>54518.03</v>
      </c>
      <c r="E42" s="53">
        <v>29897.9</v>
      </c>
      <c r="F42" s="205">
        <f t="shared" si="4"/>
        <v>0.95777363176110741</v>
      </c>
      <c r="G42" s="205">
        <f t="shared" si="3"/>
        <v>0.5484038950050103</v>
      </c>
    </row>
    <row r="43" spans="2:7" s="27" customFormat="1" x14ac:dyDescent="0.25">
      <c r="B43" s="46" t="s">
        <v>134</v>
      </c>
      <c r="C43" s="47">
        <f>C44</f>
        <v>0</v>
      </c>
      <c r="D43" s="47">
        <f>D44</f>
        <v>1361.64</v>
      </c>
      <c r="E43" s="52">
        <f>E44</f>
        <v>0</v>
      </c>
      <c r="F43" s="205" t="e">
        <f t="shared" si="4"/>
        <v>#DIV/0!</v>
      </c>
      <c r="G43" s="205">
        <f t="shared" si="3"/>
        <v>0</v>
      </c>
    </row>
    <row r="44" spans="2:7" x14ac:dyDescent="0.25">
      <c r="B44" s="50" t="s">
        <v>135</v>
      </c>
      <c r="C44" s="53">
        <v>0</v>
      </c>
      <c r="D44" s="53">
        <v>1361.64</v>
      </c>
      <c r="E44" s="53">
        <v>0</v>
      </c>
      <c r="F44" s="205" t="e">
        <f t="shared" si="4"/>
        <v>#DIV/0!</v>
      </c>
      <c r="G44" s="205">
        <f t="shared" si="3"/>
        <v>0</v>
      </c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"/>
  <sheetViews>
    <sheetView workbookViewId="0">
      <selection activeCell="E9" sqref="E9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2"/>
      <c r="C1" s="12"/>
      <c r="D1" s="12"/>
      <c r="E1" s="2"/>
      <c r="F1" s="2"/>
      <c r="G1" s="2"/>
    </row>
    <row r="2" spans="2:7" ht="15.75" customHeight="1" x14ac:dyDescent="0.25">
      <c r="B2" s="252" t="s">
        <v>235</v>
      </c>
      <c r="C2" s="252"/>
      <c r="D2" s="252"/>
      <c r="E2" s="252"/>
      <c r="F2" s="252"/>
      <c r="G2" s="252"/>
    </row>
    <row r="3" spans="2:7" ht="18" x14ac:dyDescent="0.25">
      <c r="B3" s="12"/>
      <c r="C3" s="12"/>
      <c r="D3" s="12"/>
      <c r="E3" s="2"/>
      <c r="F3" s="2"/>
      <c r="G3" s="2"/>
    </row>
    <row r="4" spans="2:7" ht="25.5" x14ac:dyDescent="0.25">
      <c r="B4" s="29" t="s">
        <v>6</v>
      </c>
      <c r="C4" s="29" t="s">
        <v>278</v>
      </c>
      <c r="D4" s="29" t="s">
        <v>276</v>
      </c>
      <c r="E4" s="29" t="s">
        <v>279</v>
      </c>
      <c r="F4" s="29" t="s">
        <v>14</v>
      </c>
      <c r="G4" s="29" t="s">
        <v>40</v>
      </c>
    </row>
    <row r="5" spans="2:7" x14ac:dyDescent="0.25">
      <c r="B5" s="29">
        <v>1</v>
      </c>
      <c r="C5" s="29">
        <v>2</v>
      </c>
      <c r="D5" s="29">
        <v>3</v>
      </c>
      <c r="E5" s="29">
        <v>5</v>
      </c>
      <c r="F5" s="29" t="s">
        <v>15</v>
      </c>
      <c r="G5" s="29" t="s">
        <v>16</v>
      </c>
    </row>
    <row r="6" spans="2:7" s="73" customFormat="1" ht="15.75" customHeight="1" x14ac:dyDescent="0.25">
      <c r="B6" s="71" t="s">
        <v>30</v>
      </c>
      <c r="C6" s="72">
        <f>C7</f>
        <v>896386.69</v>
      </c>
      <c r="D6" s="72">
        <f>D7</f>
        <v>1657947.03</v>
      </c>
      <c r="E6" s="176">
        <f>E7</f>
        <v>851742.71</v>
      </c>
      <c r="F6" s="179">
        <f>E6/C6</f>
        <v>0.95019562372127597</v>
      </c>
      <c r="G6" s="179">
        <f>E6/D6</f>
        <v>0.51373336698217675</v>
      </c>
    </row>
    <row r="7" spans="2:7" s="27" customFormat="1" ht="15.75" customHeight="1" x14ac:dyDescent="0.25">
      <c r="B7" s="4" t="s">
        <v>49</v>
      </c>
      <c r="C7" s="43">
        <f>C8+C9</f>
        <v>896386.69</v>
      </c>
      <c r="D7" s="43">
        <f>D8+D9</f>
        <v>1657947.03</v>
      </c>
      <c r="E7" s="177">
        <f>E8+E9</f>
        <v>851742.71</v>
      </c>
      <c r="F7" s="180">
        <f>E7/C7</f>
        <v>0.95019562372127597</v>
      </c>
      <c r="G7" s="180">
        <f>E7/D7</f>
        <v>0.51373336698217675</v>
      </c>
    </row>
    <row r="8" spans="2:7" x14ac:dyDescent="0.25">
      <c r="B8" s="11" t="s">
        <v>50</v>
      </c>
      <c r="C8" s="42">
        <v>863339.73</v>
      </c>
      <c r="D8" s="42">
        <v>1599930.21</v>
      </c>
      <c r="E8" s="178">
        <v>819855.47</v>
      </c>
      <c r="F8" s="181">
        <f>E8/C8</f>
        <v>0.9496325044603241</v>
      </c>
      <c r="G8" s="181">
        <f>E8/D8</f>
        <v>0.51243202039418956</v>
      </c>
    </row>
    <row r="9" spans="2:7" s="69" customFormat="1" x14ac:dyDescent="0.25">
      <c r="B9" s="26" t="s">
        <v>51</v>
      </c>
      <c r="C9" s="42">
        <v>33046.959999999999</v>
      </c>
      <c r="D9" s="42">
        <v>58016.82</v>
      </c>
      <c r="E9" s="178">
        <v>31887.24</v>
      </c>
      <c r="F9" s="181">
        <f>E9/C9</f>
        <v>0.96490690822998548</v>
      </c>
      <c r="G9" s="181">
        <f>E9/D9</f>
        <v>0.54962061002309337</v>
      </c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6"/>
  <sheetViews>
    <sheetView workbookViewId="0">
      <selection activeCell="H13" sqref="H1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2:11" ht="18" customHeight="1" x14ac:dyDescent="0.25">
      <c r="B2" s="252" t="s">
        <v>48</v>
      </c>
      <c r="C2" s="252"/>
      <c r="D2" s="252"/>
      <c r="E2" s="252"/>
      <c r="F2" s="252"/>
      <c r="G2" s="252"/>
      <c r="H2" s="252"/>
      <c r="I2" s="252"/>
      <c r="J2" s="252"/>
      <c r="K2" s="252"/>
    </row>
    <row r="3" spans="2:11" ht="15.75" customHeight="1" x14ac:dyDescent="0.25">
      <c r="B3" s="252" t="s">
        <v>32</v>
      </c>
      <c r="C3" s="252"/>
      <c r="D3" s="252"/>
      <c r="E3" s="252"/>
      <c r="F3" s="252"/>
      <c r="G3" s="252"/>
      <c r="H3" s="252"/>
      <c r="I3" s="252"/>
      <c r="J3" s="252"/>
      <c r="K3" s="252"/>
    </row>
    <row r="4" spans="2:11" ht="18" x14ac:dyDescent="0.25">
      <c r="B4" s="12"/>
      <c r="C4" s="12"/>
      <c r="D4" s="12"/>
      <c r="E4" s="12"/>
      <c r="F4" s="12"/>
      <c r="G4" s="12"/>
      <c r="H4" s="12"/>
      <c r="I4" s="2"/>
      <c r="J4" s="2"/>
      <c r="K4" s="2"/>
    </row>
    <row r="5" spans="2:11" ht="25.5" customHeight="1" x14ac:dyDescent="0.25">
      <c r="B5" s="253" t="s">
        <v>6</v>
      </c>
      <c r="C5" s="254"/>
      <c r="D5" s="254"/>
      <c r="E5" s="254"/>
      <c r="F5" s="255"/>
      <c r="G5" s="30" t="s">
        <v>275</v>
      </c>
      <c r="H5" s="29" t="s">
        <v>276</v>
      </c>
      <c r="I5" s="30" t="s">
        <v>277</v>
      </c>
      <c r="J5" s="30" t="s">
        <v>14</v>
      </c>
      <c r="K5" s="30" t="s">
        <v>40</v>
      </c>
    </row>
    <row r="6" spans="2:11" x14ac:dyDescent="0.25">
      <c r="B6" s="253">
        <v>1</v>
      </c>
      <c r="C6" s="254"/>
      <c r="D6" s="254"/>
      <c r="E6" s="254"/>
      <c r="F6" s="255"/>
      <c r="G6" s="30">
        <v>2</v>
      </c>
      <c r="H6" s="30">
        <v>3</v>
      </c>
      <c r="I6" s="30">
        <v>4</v>
      </c>
      <c r="J6" s="30" t="s">
        <v>142</v>
      </c>
      <c r="K6" s="30" t="s">
        <v>143</v>
      </c>
    </row>
    <row r="7" spans="2:11" ht="25.5" x14ac:dyDescent="0.25">
      <c r="B7" s="4">
        <v>8</v>
      </c>
      <c r="C7" s="4"/>
      <c r="D7" s="4"/>
      <c r="E7" s="4"/>
      <c r="F7" s="4" t="s">
        <v>7</v>
      </c>
      <c r="G7" s="3"/>
      <c r="H7" s="3"/>
      <c r="I7" s="21"/>
      <c r="J7" s="21"/>
      <c r="K7" s="21"/>
    </row>
    <row r="8" spans="2:11" x14ac:dyDescent="0.25">
      <c r="B8" s="4"/>
      <c r="C8" s="9">
        <v>84</v>
      </c>
      <c r="D8" s="9"/>
      <c r="E8" s="9"/>
      <c r="F8" s="9" t="s">
        <v>11</v>
      </c>
      <c r="G8" s="3"/>
      <c r="H8" s="3"/>
      <c r="I8" s="21"/>
      <c r="J8" s="21"/>
      <c r="K8" s="21"/>
    </row>
    <row r="9" spans="2:11" ht="51" x14ac:dyDescent="0.25">
      <c r="B9" s="5"/>
      <c r="C9" s="5"/>
      <c r="D9" s="5">
        <v>841</v>
      </c>
      <c r="E9" s="5"/>
      <c r="F9" s="22" t="s">
        <v>33</v>
      </c>
      <c r="G9" s="3"/>
      <c r="H9" s="3"/>
      <c r="I9" s="21"/>
      <c r="J9" s="21"/>
      <c r="K9" s="21"/>
    </row>
    <row r="10" spans="2:11" ht="25.5" x14ac:dyDescent="0.25">
      <c r="B10" s="5"/>
      <c r="C10" s="5"/>
      <c r="D10" s="5"/>
      <c r="E10" s="5">
        <v>8413</v>
      </c>
      <c r="F10" s="22" t="s">
        <v>34</v>
      </c>
      <c r="G10" s="3"/>
      <c r="H10" s="3"/>
      <c r="I10" s="21"/>
      <c r="J10" s="21"/>
      <c r="K10" s="21"/>
    </row>
    <row r="11" spans="2:11" x14ac:dyDescent="0.25">
      <c r="B11" s="5"/>
      <c r="C11" s="5"/>
      <c r="D11" s="5"/>
      <c r="E11" s="6" t="s">
        <v>18</v>
      </c>
      <c r="F11" s="11"/>
      <c r="G11" s="3"/>
      <c r="H11" s="3"/>
      <c r="I11" s="21"/>
      <c r="J11" s="21"/>
      <c r="K11" s="21"/>
    </row>
    <row r="12" spans="2:11" ht="25.5" x14ac:dyDescent="0.25">
      <c r="B12" s="7">
        <v>5</v>
      </c>
      <c r="C12" s="8"/>
      <c r="D12" s="8"/>
      <c r="E12" s="8"/>
      <c r="F12" s="15" t="s">
        <v>8</v>
      </c>
      <c r="G12" s="3"/>
      <c r="H12" s="3"/>
      <c r="I12" s="21"/>
      <c r="J12" s="21"/>
      <c r="K12" s="21"/>
    </row>
    <row r="13" spans="2:11" ht="25.5" x14ac:dyDescent="0.25">
      <c r="B13" s="9"/>
      <c r="C13" s="9">
        <v>54</v>
      </c>
      <c r="D13" s="9"/>
      <c r="E13" s="9"/>
      <c r="F13" s="16" t="s">
        <v>12</v>
      </c>
      <c r="G13" s="3"/>
      <c r="H13" s="3"/>
      <c r="I13" s="21"/>
      <c r="J13" s="21"/>
      <c r="K13" s="21"/>
    </row>
    <row r="14" spans="2:11" ht="63.75" x14ac:dyDescent="0.25">
      <c r="B14" s="9"/>
      <c r="C14" s="9"/>
      <c r="D14" s="9">
        <v>541</v>
      </c>
      <c r="E14" s="22"/>
      <c r="F14" s="22" t="s">
        <v>35</v>
      </c>
      <c r="G14" s="3"/>
      <c r="H14" s="3"/>
      <c r="I14" s="21"/>
      <c r="J14" s="21"/>
      <c r="K14" s="21"/>
    </row>
    <row r="15" spans="2:11" ht="38.25" x14ac:dyDescent="0.25">
      <c r="B15" s="9"/>
      <c r="C15" s="9"/>
      <c r="D15" s="9"/>
      <c r="E15" s="22">
        <v>5413</v>
      </c>
      <c r="F15" s="22" t="s">
        <v>36</v>
      </c>
      <c r="G15" s="3"/>
      <c r="H15" s="3"/>
      <c r="I15" s="21"/>
      <c r="J15" s="21"/>
      <c r="K15" s="21"/>
    </row>
    <row r="16" spans="2:11" x14ac:dyDescent="0.25">
      <c r="B16" s="10" t="s">
        <v>13</v>
      </c>
      <c r="C16" s="8"/>
      <c r="D16" s="8"/>
      <c r="E16" s="8"/>
      <c r="F16" s="15" t="s">
        <v>18</v>
      </c>
      <c r="G16" s="3"/>
      <c r="H16" s="3"/>
      <c r="I16" s="21"/>
      <c r="J16" s="21"/>
      <c r="K16" s="21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6"/>
  <sheetViews>
    <sheetView workbookViewId="0">
      <selection activeCell="D16" sqref="D16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2"/>
      <c r="C1" s="12"/>
      <c r="D1" s="12"/>
      <c r="E1" s="2"/>
      <c r="F1" s="2"/>
      <c r="G1" s="2"/>
    </row>
    <row r="2" spans="2:7" ht="15.75" customHeight="1" x14ac:dyDescent="0.25">
      <c r="B2" s="252" t="s">
        <v>37</v>
      </c>
      <c r="C2" s="252"/>
      <c r="D2" s="252"/>
      <c r="E2" s="252"/>
      <c r="F2" s="252"/>
      <c r="G2" s="252"/>
    </row>
    <row r="3" spans="2:7" ht="18" x14ac:dyDescent="0.25">
      <c r="B3" s="12"/>
      <c r="C3" s="12"/>
      <c r="D3" s="12"/>
      <c r="E3" s="2"/>
      <c r="F3" s="2"/>
      <c r="G3" s="2"/>
    </row>
    <row r="4" spans="2:7" ht="25.5" x14ac:dyDescent="0.25">
      <c r="B4" s="29" t="s">
        <v>6</v>
      </c>
      <c r="C4" s="29" t="s">
        <v>275</v>
      </c>
      <c r="D4" s="29" t="s">
        <v>276</v>
      </c>
      <c r="E4" s="29" t="s">
        <v>277</v>
      </c>
      <c r="F4" s="29" t="s">
        <v>14</v>
      </c>
      <c r="G4" s="29" t="s">
        <v>40</v>
      </c>
    </row>
    <row r="5" spans="2:7" x14ac:dyDescent="0.25">
      <c r="B5" s="29">
        <v>1</v>
      </c>
      <c r="C5" s="29">
        <v>2</v>
      </c>
      <c r="D5" s="29">
        <v>3</v>
      </c>
      <c r="E5" s="29">
        <v>4</v>
      </c>
      <c r="F5" s="29" t="s">
        <v>142</v>
      </c>
      <c r="G5" s="29" t="s">
        <v>143</v>
      </c>
    </row>
    <row r="6" spans="2:7" x14ac:dyDescent="0.25">
      <c r="B6" s="4" t="s">
        <v>38</v>
      </c>
      <c r="C6" s="3"/>
      <c r="D6" s="3"/>
      <c r="E6" s="21"/>
      <c r="F6" s="21"/>
      <c r="G6" s="21"/>
    </row>
    <row r="7" spans="2:7" x14ac:dyDescent="0.25">
      <c r="B7" s="4" t="s">
        <v>29</v>
      </c>
      <c r="C7" s="3"/>
      <c r="D7" s="3"/>
      <c r="E7" s="21"/>
      <c r="F7" s="21"/>
      <c r="G7" s="21"/>
    </row>
    <row r="8" spans="2:7" x14ac:dyDescent="0.25">
      <c r="B8" s="25" t="s">
        <v>28</v>
      </c>
      <c r="C8" s="3"/>
      <c r="D8" s="3"/>
      <c r="E8" s="21"/>
      <c r="F8" s="21"/>
      <c r="G8" s="21"/>
    </row>
    <row r="9" spans="2:7" x14ac:dyDescent="0.25">
      <c r="B9" s="24" t="s">
        <v>27</v>
      </c>
      <c r="C9" s="3"/>
      <c r="D9" s="3"/>
      <c r="E9" s="21"/>
      <c r="F9" s="21"/>
      <c r="G9" s="21"/>
    </row>
    <row r="10" spans="2:7" x14ac:dyDescent="0.25">
      <c r="B10" s="24" t="s">
        <v>18</v>
      </c>
      <c r="C10" s="3"/>
      <c r="D10" s="3"/>
      <c r="E10" s="21"/>
      <c r="F10" s="21"/>
      <c r="G10" s="21"/>
    </row>
    <row r="11" spans="2:7" x14ac:dyDescent="0.25">
      <c r="B11" s="4" t="s">
        <v>26</v>
      </c>
      <c r="C11" s="3"/>
      <c r="D11" s="3"/>
      <c r="E11" s="21"/>
      <c r="F11" s="21"/>
      <c r="G11" s="21"/>
    </row>
    <row r="12" spans="2:7" x14ac:dyDescent="0.25">
      <c r="B12" s="23" t="s">
        <v>25</v>
      </c>
      <c r="C12" s="3"/>
      <c r="D12" s="3"/>
      <c r="E12" s="21"/>
      <c r="F12" s="21"/>
      <c r="G12" s="21"/>
    </row>
    <row r="13" spans="2:7" x14ac:dyDescent="0.25">
      <c r="B13" s="4" t="s">
        <v>24</v>
      </c>
      <c r="C13" s="3"/>
      <c r="D13" s="3"/>
      <c r="E13" s="21"/>
      <c r="F13" s="21"/>
      <c r="G13" s="21"/>
    </row>
    <row r="14" spans="2:7" x14ac:dyDescent="0.25">
      <c r="B14" s="23" t="s">
        <v>23</v>
      </c>
      <c r="C14" s="3"/>
      <c r="D14" s="3"/>
      <c r="E14" s="21"/>
      <c r="F14" s="21"/>
      <c r="G14" s="21"/>
    </row>
    <row r="15" spans="2:7" x14ac:dyDescent="0.25">
      <c r="B15" s="9" t="s">
        <v>13</v>
      </c>
      <c r="C15" s="3"/>
      <c r="D15" s="3"/>
      <c r="E15" s="21"/>
      <c r="F15" s="21"/>
      <c r="G15" s="21"/>
    </row>
    <row r="16" spans="2:7" x14ac:dyDescent="0.25">
      <c r="B16" s="23"/>
      <c r="C16" s="3"/>
      <c r="D16" s="3"/>
      <c r="E16" s="21"/>
      <c r="F16" s="21"/>
      <c r="G16" s="21"/>
    </row>
    <row r="17" spans="2:7" ht="15.75" customHeight="1" x14ac:dyDescent="0.25">
      <c r="B17" s="4" t="s">
        <v>39</v>
      </c>
      <c r="C17" s="3"/>
      <c r="D17" s="3"/>
      <c r="E17" s="21"/>
      <c r="F17" s="21"/>
      <c r="G17" s="21"/>
    </row>
    <row r="18" spans="2:7" ht="15.75" customHeight="1" x14ac:dyDescent="0.25">
      <c r="B18" s="4" t="s">
        <v>29</v>
      </c>
      <c r="C18" s="3"/>
      <c r="D18" s="3"/>
      <c r="E18" s="21"/>
      <c r="F18" s="21"/>
      <c r="G18" s="21"/>
    </row>
    <row r="19" spans="2:7" x14ac:dyDescent="0.25">
      <c r="B19" s="25" t="s">
        <v>28</v>
      </c>
      <c r="C19" s="3"/>
      <c r="D19" s="3"/>
      <c r="E19" s="21"/>
      <c r="F19" s="21"/>
      <c r="G19" s="21"/>
    </row>
    <row r="20" spans="2:7" x14ac:dyDescent="0.25">
      <c r="B20" s="24" t="s">
        <v>27</v>
      </c>
      <c r="C20" s="3"/>
      <c r="D20" s="3"/>
      <c r="E20" s="21"/>
      <c r="F20" s="21"/>
      <c r="G20" s="21"/>
    </row>
    <row r="21" spans="2:7" x14ac:dyDescent="0.25">
      <c r="B21" s="24" t="s">
        <v>18</v>
      </c>
      <c r="C21" s="3"/>
      <c r="D21" s="3"/>
      <c r="E21" s="21"/>
      <c r="F21" s="21"/>
      <c r="G21" s="21"/>
    </row>
    <row r="22" spans="2:7" x14ac:dyDescent="0.25">
      <c r="B22" s="4" t="s">
        <v>26</v>
      </c>
      <c r="C22" s="3"/>
      <c r="D22" s="3"/>
      <c r="E22" s="21"/>
      <c r="F22" s="21"/>
      <c r="G22" s="21"/>
    </row>
    <row r="23" spans="2:7" x14ac:dyDescent="0.25">
      <c r="B23" s="23" t="s">
        <v>25</v>
      </c>
      <c r="C23" s="3"/>
      <c r="D23" s="3"/>
      <c r="E23" s="21"/>
      <c r="F23" s="21"/>
      <c r="G23" s="21"/>
    </row>
    <row r="24" spans="2:7" x14ac:dyDescent="0.25">
      <c r="B24" s="4" t="s">
        <v>24</v>
      </c>
      <c r="C24" s="3"/>
      <c r="D24" s="3"/>
      <c r="E24" s="21"/>
      <c r="F24" s="21"/>
      <c r="G24" s="21"/>
    </row>
    <row r="25" spans="2:7" x14ac:dyDescent="0.25">
      <c r="B25" s="23" t="s">
        <v>23</v>
      </c>
      <c r="C25" s="3"/>
      <c r="D25" s="3"/>
      <c r="E25" s="21"/>
      <c r="F25" s="21"/>
      <c r="G25" s="21"/>
    </row>
    <row r="26" spans="2:7" x14ac:dyDescent="0.25">
      <c r="B26" s="9" t="s">
        <v>13</v>
      </c>
      <c r="C26" s="3"/>
      <c r="D26" s="3"/>
      <c r="E26" s="21"/>
      <c r="F26" s="21"/>
      <c r="G26" s="21"/>
    </row>
  </sheetData>
  <mergeCells count="1">
    <mergeCell ref="B2:G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9"/>
  <sheetViews>
    <sheetView workbookViewId="0">
      <selection activeCell="I27" sqref="I27"/>
    </sheetView>
  </sheetViews>
  <sheetFormatPr defaultRowHeight="15" x14ac:dyDescent="0.25"/>
  <cols>
    <col min="1" max="2" width="10" customWidth="1"/>
    <col min="3" max="3" width="37.7109375" customWidth="1"/>
    <col min="4" max="4" width="14.7109375" customWidth="1"/>
    <col min="5" max="5" width="13.85546875" customWidth="1"/>
    <col min="6" max="7" width="16.85546875" customWidth="1"/>
    <col min="8" max="8" width="14.42578125" customWidth="1"/>
  </cols>
  <sheetData>
    <row r="1" spans="1:8" ht="15" customHeight="1" x14ac:dyDescent="0.25">
      <c r="A1" s="268" t="s">
        <v>236</v>
      </c>
      <c r="B1" s="268"/>
      <c r="C1" s="268"/>
      <c r="D1" s="268"/>
      <c r="E1" s="268"/>
      <c r="F1" s="268"/>
      <c r="G1" s="268"/>
      <c r="H1" s="268"/>
    </row>
    <row r="2" spans="1:8" ht="15" customHeight="1" x14ac:dyDescent="0.25">
      <c r="A2" s="269" t="s">
        <v>52</v>
      </c>
      <c r="B2" s="270"/>
      <c r="C2" s="270"/>
      <c r="D2" s="270"/>
      <c r="E2" s="270"/>
      <c r="F2" s="270"/>
      <c r="G2" s="270"/>
      <c r="H2" s="271"/>
    </row>
    <row r="3" spans="1:8" ht="15" customHeight="1" x14ac:dyDescent="0.25">
      <c r="A3" s="272" t="s">
        <v>53</v>
      </c>
      <c r="B3" s="272"/>
      <c r="C3" s="272"/>
      <c r="D3" s="272"/>
      <c r="E3" s="272"/>
      <c r="F3" s="272"/>
      <c r="G3" s="272"/>
      <c r="H3" s="272"/>
    </row>
    <row r="4" spans="1:8" ht="36" x14ac:dyDescent="0.25">
      <c r="A4" s="277" t="s">
        <v>54</v>
      </c>
      <c r="B4" s="278"/>
      <c r="C4" s="76" t="s">
        <v>55</v>
      </c>
      <c r="D4" s="76" t="s">
        <v>272</v>
      </c>
      <c r="E4" s="76" t="s">
        <v>273</v>
      </c>
      <c r="F4" s="76" t="s">
        <v>274</v>
      </c>
      <c r="G4" s="76" t="s">
        <v>147</v>
      </c>
      <c r="H4" s="76" t="s">
        <v>56</v>
      </c>
    </row>
    <row r="5" spans="1:8" x14ac:dyDescent="0.25">
      <c r="A5" s="277">
        <v>1</v>
      </c>
      <c r="B5" s="278"/>
      <c r="C5" s="76">
        <v>2</v>
      </c>
      <c r="D5" s="76">
        <v>3</v>
      </c>
      <c r="E5" s="76">
        <v>4</v>
      </c>
      <c r="F5" s="76">
        <v>5</v>
      </c>
      <c r="G5" s="76" t="s">
        <v>148</v>
      </c>
      <c r="H5" s="76" t="s">
        <v>16</v>
      </c>
    </row>
    <row r="6" spans="1:8" x14ac:dyDescent="0.25">
      <c r="A6" s="273" t="s">
        <v>149</v>
      </c>
      <c r="B6" s="273"/>
      <c r="C6" s="273"/>
      <c r="D6" s="77">
        <f>D7</f>
        <v>896386.69</v>
      </c>
      <c r="E6" s="77">
        <f>E7</f>
        <v>1657947.0299999998</v>
      </c>
      <c r="F6" s="77">
        <f>F7</f>
        <v>851742.71</v>
      </c>
      <c r="G6" s="78">
        <f>F6/D6</f>
        <v>0.95019562372127597</v>
      </c>
      <c r="H6" s="78">
        <f>F6/E6</f>
        <v>0.51373336698217675</v>
      </c>
    </row>
    <row r="7" spans="1:8" x14ac:dyDescent="0.25">
      <c r="A7" s="274" t="s">
        <v>150</v>
      </c>
      <c r="B7" s="275"/>
      <c r="C7" s="276"/>
      <c r="D7" s="77">
        <f t="shared" ref="D7:F9" si="0">D8</f>
        <v>896386.69</v>
      </c>
      <c r="E7" s="77">
        <f t="shared" si="0"/>
        <v>1657947.0299999998</v>
      </c>
      <c r="F7" s="77">
        <f t="shared" si="0"/>
        <v>851742.71</v>
      </c>
      <c r="G7" s="78">
        <f t="shared" ref="G7:G85" si="1">F7/D7</f>
        <v>0.95019562372127597</v>
      </c>
      <c r="H7" s="78">
        <f t="shared" ref="H7:H85" si="2">F7/E7</f>
        <v>0.51373336698217675</v>
      </c>
    </row>
    <row r="8" spans="1:8" ht="22.5" customHeight="1" x14ac:dyDescent="0.25">
      <c r="A8" s="274" t="s">
        <v>151</v>
      </c>
      <c r="B8" s="275"/>
      <c r="C8" s="276"/>
      <c r="D8" s="77">
        <f t="shared" si="0"/>
        <v>896386.69</v>
      </c>
      <c r="E8" s="77">
        <f t="shared" si="0"/>
        <v>1657947.0299999998</v>
      </c>
      <c r="F8" s="77">
        <f t="shared" si="0"/>
        <v>851742.71</v>
      </c>
      <c r="G8" s="78">
        <f t="shared" si="1"/>
        <v>0.95019562372127597</v>
      </c>
      <c r="H8" s="78">
        <f t="shared" si="2"/>
        <v>0.51373336698217675</v>
      </c>
    </row>
    <row r="9" spans="1:8" x14ac:dyDescent="0.25">
      <c r="A9" s="274" t="s">
        <v>152</v>
      </c>
      <c r="B9" s="275"/>
      <c r="C9" s="276"/>
      <c r="D9" s="77">
        <f t="shared" si="0"/>
        <v>896386.69</v>
      </c>
      <c r="E9" s="77">
        <f t="shared" si="0"/>
        <v>1657947.0299999998</v>
      </c>
      <c r="F9" s="77">
        <f t="shared" si="0"/>
        <v>851742.71</v>
      </c>
      <c r="G9" s="78">
        <f t="shared" si="1"/>
        <v>0.95019562372127597</v>
      </c>
      <c r="H9" s="78">
        <f t="shared" si="2"/>
        <v>0.51373336698217675</v>
      </c>
    </row>
    <row r="10" spans="1:8" x14ac:dyDescent="0.25">
      <c r="A10" s="273" t="s">
        <v>145</v>
      </c>
      <c r="B10" s="273"/>
      <c r="C10" s="273"/>
      <c r="D10" s="77">
        <f>D11+D44+D50+D142+D148+D154+D160</f>
        <v>896386.69</v>
      </c>
      <c r="E10" s="77">
        <f>E11+E44+E50+E142+E148+E154+E160</f>
        <v>1657947.0299999998</v>
      </c>
      <c r="F10" s="77">
        <f>F11+F44+F50+F142+F148+F154+F160</f>
        <v>851742.71</v>
      </c>
      <c r="G10" s="78">
        <f t="shared" si="1"/>
        <v>0.95019562372127597</v>
      </c>
      <c r="H10" s="78">
        <f t="shared" si="2"/>
        <v>0.51373336698217675</v>
      </c>
    </row>
    <row r="11" spans="1:8" x14ac:dyDescent="0.25">
      <c r="A11" s="260" t="s">
        <v>146</v>
      </c>
      <c r="B11" s="260"/>
      <c r="C11" s="260"/>
      <c r="D11" s="79">
        <f t="shared" ref="D11:F12" si="3">D12</f>
        <v>15593.699999999999</v>
      </c>
      <c r="E11" s="79">
        <f t="shared" si="3"/>
        <v>44790.04</v>
      </c>
      <c r="F11" s="79">
        <f t="shared" si="3"/>
        <v>20129.52</v>
      </c>
      <c r="G11" s="196">
        <f t="shared" si="1"/>
        <v>1.2908751611227611</v>
      </c>
      <c r="H11" s="196">
        <f t="shared" si="2"/>
        <v>0.4494195584554066</v>
      </c>
    </row>
    <row r="12" spans="1:8" x14ac:dyDescent="0.25">
      <c r="A12" s="261" t="s">
        <v>293</v>
      </c>
      <c r="B12" s="261"/>
      <c r="C12" s="261"/>
      <c r="D12" s="80">
        <f t="shared" si="3"/>
        <v>15593.699999999999</v>
      </c>
      <c r="E12" s="80">
        <f t="shared" si="3"/>
        <v>44790.04</v>
      </c>
      <c r="F12" s="199">
        <f t="shared" si="3"/>
        <v>20129.52</v>
      </c>
      <c r="G12" s="200">
        <f t="shared" si="1"/>
        <v>1.2908751611227611</v>
      </c>
      <c r="H12" s="200">
        <f t="shared" si="2"/>
        <v>0.4494195584554066</v>
      </c>
    </row>
    <row r="13" spans="1:8" ht="16.5" customHeight="1" x14ac:dyDescent="0.25">
      <c r="A13" s="81">
        <v>3</v>
      </c>
      <c r="B13" s="81" t="s">
        <v>153</v>
      </c>
      <c r="C13" s="82" t="s">
        <v>57</v>
      </c>
      <c r="D13" s="83">
        <f>D14+D17+D40</f>
        <v>15593.699999999999</v>
      </c>
      <c r="E13" s="83">
        <f>E14+E17+E40</f>
        <v>44790.04</v>
      </c>
      <c r="F13" s="83">
        <f>F14+F17+F40</f>
        <v>20129.52</v>
      </c>
      <c r="G13" s="201">
        <f t="shared" si="1"/>
        <v>1.2908751611227611</v>
      </c>
      <c r="H13" s="201">
        <f t="shared" si="2"/>
        <v>0.4494195584554066</v>
      </c>
    </row>
    <row r="14" spans="1:8" x14ac:dyDescent="0.25">
      <c r="A14" s="84">
        <v>31</v>
      </c>
      <c r="B14" s="84"/>
      <c r="C14" s="85" t="s">
        <v>136</v>
      </c>
      <c r="D14" s="86">
        <f t="shared" ref="D14:F15" si="4">D15</f>
        <v>318.54000000000002</v>
      </c>
      <c r="E14" s="86">
        <f t="shared" si="4"/>
        <v>530.9</v>
      </c>
      <c r="F14" s="86">
        <f t="shared" si="4"/>
        <v>318.54000000000002</v>
      </c>
      <c r="G14" s="195">
        <f t="shared" si="1"/>
        <v>1</v>
      </c>
      <c r="H14" s="195">
        <f t="shared" si="2"/>
        <v>0.60000000000000009</v>
      </c>
    </row>
    <row r="15" spans="1:8" s="75" customFormat="1" x14ac:dyDescent="0.25">
      <c r="A15" s="87">
        <v>312</v>
      </c>
      <c r="B15" s="87"/>
      <c r="C15" s="94" t="s">
        <v>82</v>
      </c>
      <c r="D15" s="95">
        <f t="shared" si="4"/>
        <v>318.54000000000002</v>
      </c>
      <c r="E15" s="95">
        <f t="shared" si="4"/>
        <v>530.9</v>
      </c>
      <c r="F15" s="110">
        <f>F16</f>
        <v>318.54000000000002</v>
      </c>
      <c r="G15" s="202">
        <f t="shared" si="1"/>
        <v>1</v>
      </c>
      <c r="H15" s="202">
        <f t="shared" si="2"/>
        <v>0.60000000000000009</v>
      </c>
    </row>
    <row r="16" spans="1:8" s="55" customFormat="1" x14ac:dyDescent="0.25">
      <c r="A16" s="91">
        <v>318</v>
      </c>
      <c r="B16" s="91" t="s">
        <v>154</v>
      </c>
      <c r="C16" s="92" t="s">
        <v>82</v>
      </c>
      <c r="D16" s="93">
        <v>318.54000000000002</v>
      </c>
      <c r="E16" s="93">
        <v>530.9</v>
      </c>
      <c r="F16" s="93">
        <v>318.54000000000002</v>
      </c>
      <c r="G16" s="202">
        <f t="shared" si="1"/>
        <v>1</v>
      </c>
      <c r="H16" s="202">
        <f t="shared" si="2"/>
        <v>0.60000000000000009</v>
      </c>
    </row>
    <row r="17" spans="1:8" x14ac:dyDescent="0.25">
      <c r="A17" s="84">
        <v>32</v>
      </c>
      <c r="B17" s="84"/>
      <c r="C17" s="85" t="s">
        <v>10</v>
      </c>
      <c r="D17" s="86">
        <f>SUM(D18+D22+D27+D34)</f>
        <v>15275.159999999998</v>
      </c>
      <c r="E17" s="86">
        <f>E18+E22+E27+E34</f>
        <v>44239.14</v>
      </c>
      <c r="F17" s="86">
        <f>F18+F22+F27+F34</f>
        <v>19786.03</v>
      </c>
      <c r="G17" s="195">
        <f t="shared" si="1"/>
        <v>1.2953075450600846</v>
      </c>
      <c r="H17" s="195">
        <f t="shared" si="2"/>
        <v>0.44725168708071628</v>
      </c>
    </row>
    <row r="18" spans="1:8" s="75" customFormat="1" x14ac:dyDescent="0.25">
      <c r="A18" s="87">
        <v>321</v>
      </c>
      <c r="B18" s="87"/>
      <c r="C18" s="94" t="s">
        <v>21</v>
      </c>
      <c r="D18" s="95">
        <f>SUM(D19:D21)</f>
        <v>1544.0700000000002</v>
      </c>
      <c r="E18" s="95">
        <f>SUM(E19:E21)</f>
        <v>4800</v>
      </c>
      <c r="F18" s="110">
        <f>SUM(F19:F21)</f>
        <v>2800.43</v>
      </c>
      <c r="G18" s="202">
        <f t="shared" si="1"/>
        <v>1.8136677741294109</v>
      </c>
      <c r="H18" s="202">
        <f t="shared" si="2"/>
        <v>0.58342291666666668</v>
      </c>
    </row>
    <row r="19" spans="1:8" s="55" customFormat="1" ht="15.75" customHeight="1" x14ac:dyDescent="0.25">
      <c r="A19" s="96">
        <v>3211</v>
      </c>
      <c r="B19" s="96" t="s">
        <v>155</v>
      </c>
      <c r="C19" s="92" t="s">
        <v>22</v>
      </c>
      <c r="D19" s="93">
        <v>1208.1500000000001</v>
      </c>
      <c r="E19" s="93">
        <v>3500</v>
      </c>
      <c r="F19" s="93">
        <v>2560.33</v>
      </c>
      <c r="G19" s="202">
        <f t="shared" si="1"/>
        <v>2.1192153292223646</v>
      </c>
      <c r="H19" s="202">
        <f t="shared" si="2"/>
        <v>0.73152285714285714</v>
      </c>
    </row>
    <row r="20" spans="1:8" s="55" customFormat="1" ht="16.5" customHeight="1" x14ac:dyDescent="0.25">
      <c r="A20" s="96">
        <v>3213</v>
      </c>
      <c r="B20" s="96" t="s">
        <v>156</v>
      </c>
      <c r="C20" s="92" t="s">
        <v>58</v>
      </c>
      <c r="D20" s="93">
        <v>160</v>
      </c>
      <c r="E20" s="93">
        <v>900</v>
      </c>
      <c r="F20" s="93">
        <v>100</v>
      </c>
      <c r="G20" s="202">
        <f t="shared" si="1"/>
        <v>0.625</v>
      </c>
      <c r="H20" s="202">
        <f t="shared" si="2"/>
        <v>0.1111111111111111</v>
      </c>
    </row>
    <row r="21" spans="1:8" s="55" customFormat="1" ht="16.5" customHeight="1" x14ac:dyDescent="0.25">
      <c r="A21" s="97">
        <v>3214</v>
      </c>
      <c r="B21" s="97" t="s">
        <v>157</v>
      </c>
      <c r="C21" s="98" t="s">
        <v>158</v>
      </c>
      <c r="D21" s="99">
        <v>175.92</v>
      </c>
      <c r="E21" s="99">
        <v>400</v>
      </c>
      <c r="F21" s="99">
        <v>140.1</v>
      </c>
      <c r="G21" s="202">
        <f t="shared" si="1"/>
        <v>0.79638472032742158</v>
      </c>
      <c r="H21" s="202">
        <f t="shared" si="2"/>
        <v>0.35025000000000001</v>
      </c>
    </row>
    <row r="22" spans="1:8" s="74" customFormat="1" x14ac:dyDescent="0.25">
      <c r="A22" s="100">
        <v>322</v>
      </c>
      <c r="B22" s="100"/>
      <c r="C22" s="94" t="s">
        <v>59</v>
      </c>
      <c r="D22" s="95">
        <f>SUM(D23:D26)</f>
        <v>6799.5</v>
      </c>
      <c r="E22" s="95">
        <f>SUM(E23:E26)</f>
        <v>20032.36</v>
      </c>
      <c r="F22" s="110">
        <f>SUM(F23:F26)</f>
        <v>6786.5099999999993</v>
      </c>
      <c r="G22" s="202">
        <f t="shared" si="1"/>
        <v>0.99808956540922111</v>
      </c>
      <c r="H22" s="202">
        <f t="shared" si="2"/>
        <v>0.33877735823437671</v>
      </c>
    </row>
    <row r="23" spans="1:8" s="55" customFormat="1" ht="18" customHeight="1" x14ac:dyDescent="0.25">
      <c r="A23" s="101">
        <v>3221</v>
      </c>
      <c r="B23" s="101" t="s">
        <v>159</v>
      </c>
      <c r="C23" s="102" t="s">
        <v>60</v>
      </c>
      <c r="D23" s="103">
        <v>3551.43</v>
      </c>
      <c r="E23" s="103">
        <v>11232.36</v>
      </c>
      <c r="F23" s="103">
        <v>1952.53</v>
      </c>
      <c r="G23" s="202">
        <f t="shared" si="1"/>
        <v>0.54978698721360131</v>
      </c>
      <c r="H23" s="202">
        <f t="shared" si="2"/>
        <v>0.17383078889921619</v>
      </c>
    </row>
    <row r="24" spans="1:8" s="55" customFormat="1" x14ac:dyDescent="0.25">
      <c r="A24" s="96">
        <v>3223</v>
      </c>
      <c r="B24" s="96" t="s">
        <v>160</v>
      </c>
      <c r="C24" s="92" t="s">
        <v>62</v>
      </c>
      <c r="D24" s="93">
        <v>3248.07</v>
      </c>
      <c r="E24" s="93">
        <v>7200</v>
      </c>
      <c r="F24" s="93">
        <v>4833.9799999999996</v>
      </c>
      <c r="G24" s="202">
        <f t="shared" si="1"/>
        <v>1.4882622603576892</v>
      </c>
      <c r="H24" s="202">
        <f t="shared" si="2"/>
        <v>0.67138611111111102</v>
      </c>
    </row>
    <row r="25" spans="1:8" s="55" customFormat="1" x14ac:dyDescent="0.25">
      <c r="A25" s="96">
        <v>3225</v>
      </c>
      <c r="B25" s="96" t="s">
        <v>161</v>
      </c>
      <c r="C25" s="92" t="s">
        <v>63</v>
      </c>
      <c r="D25" s="93">
        <v>0</v>
      </c>
      <c r="E25" s="93">
        <v>1200</v>
      </c>
      <c r="F25" s="93">
        <v>0</v>
      </c>
      <c r="G25" s="202" t="e">
        <f t="shared" si="1"/>
        <v>#DIV/0!</v>
      </c>
      <c r="H25" s="202">
        <f t="shared" si="2"/>
        <v>0</v>
      </c>
    </row>
    <row r="26" spans="1:8" s="55" customFormat="1" x14ac:dyDescent="0.25">
      <c r="A26" s="96">
        <v>3227</v>
      </c>
      <c r="B26" s="96" t="s">
        <v>162</v>
      </c>
      <c r="C26" s="92" t="s">
        <v>164</v>
      </c>
      <c r="D26" s="93">
        <v>0</v>
      </c>
      <c r="E26" s="93">
        <v>400</v>
      </c>
      <c r="F26" s="93">
        <v>0</v>
      </c>
      <c r="G26" s="202" t="e">
        <f t="shared" si="1"/>
        <v>#DIV/0!</v>
      </c>
      <c r="H26" s="202">
        <f t="shared" si="2"/>
        <v>0</v>
      </c>
    </row>
    <row r="27" spans="1:8" s="75" customFormat="1" ht="18.75" customHeight="1" x14ac:dyDescent="0.25">
      <c r="A27" s="100">
        <v>323</v>
      </c>
      <c r="B27" s="100"/>
      <c r="C27" s="94" t="s">
        <v>64</v>
      </c>
      <c r="D27" s="95">
        <f>SUM(D28:D33)</f>
        <v>6677.44</v>
      </c>
      <c r="E27" s="95">
        <f>SUM(E28:E33)</f>
        <v>17705</v>
      </c>
      <c r="F27" s="110">
        <f>SUM(F28:F33)</f>
        <v>8658.619999999999</v>
      </c>
      <c r="G27" s="202">
        <f t="shared" si="1"/>
        <v>1.2966975367805624</v>
      </c>
      <c r="H27" s="202">
        <f t="shared" si="2"/>
        <v>0.48904942106749499</v>
      </c>
    </row>
    <row r="28" spans="1:8" s="55" customFormat="1" ht="18.75" customHeight="1" x14ac:dyDescent="0.25">
      <c r="A28" s="96">
        <v>3231</v>
      </c>
      <c r="B28" s="96" t="s">
        <v>163</v>
      </c>
      <c r="C28" s="92" t="s">
        <v>65</v>
      </c>
      <c r="D28" s="93">
        <v>1373.83</v>
      </c>
      <c r="E28" s="93">
        <v>2700</v>
      </c>
      <c r="F28" s="93">
        <v>1368.08</v>
      </c>
      <c r="G28" s="202">
        <f t="shared" si="1"/>
        <v>0.99581462044066582</v>
      </c>
      <c r="H28" s="202">
        <f t="shared" si="2"/>
        <v>0.50669629629629631</v>
      </c>
    </row>
    <row r="29" spans="1:8" s="55" customFormat="1" x14ac:dyDescent="0.25">
      <c r="A29" s="96">
        <v>3234</v>
      </c>
      <c r="B29" s="96" t="s">
        <v>165</v>
      </c>
      <c r="C29" s="92" t="s">
        <v>66</v>
      </c>
      <c r="D29" s="93">
        <v>3208.05</v>
      </c>
      <c r="E29" s="93">
        <v>5780</v>
      </c>
      <c r="F29" s="93">
        <v>2183.23</v>
      </c>
      <c r="G29" s="202">
        <f t="shared" si="1"/>
        <v>0.68054737301475976</v>
      </c>
      <c r="H29" s="202">
        <f t="shared" si="2"/>
        <v>0.37772145328719725</v>
      </c>
    </row>
    <row r="30" spans="1:8" s="55" customFormat="1" x14ac:dyDescent="0.25">
      <c r="A30" s="96">
        <v>3236</v>
      </c>
      <c r="B30" s="96" t="s">
        <v>166</v>
      </c>
      <c r="C30" s="92" t="s">
        <v>67</v>
      </c>
      <c r="D30" s="93">
        <v>65.7</v>
      </c>
      <c r="E30" s="93">
        <v>4000</v>
      </c>
      <c r="F30" s="93">
        <v>65.7</v>
      </c>
      <c r="G30" s="202">
        <f t="shared" si="1"/>
        <v>1</v>
      </c>
      <c r="H30" s="202">
        <f t="shared" si="2"/>
        <v>1.6425000000000002E-2</v>
      </c>
    </row>
    <row r="31" spans="1:8" s="55" customFormat="1" x14ac:dyDescent="0.25">
      <c r="A31" s="96">
        <v>3237</v>
      </c>
      <c r="B31" s="96" t="s">
        <v>167</v>
      </c>
      <c r="C31" s="92" t="s">
        <v>68</v>
      </c>
      <c r="D31" s="93">
        <v>62.5</v>
      </c>
      <c r="E31" s="93">
        <v>125</v>
      </c>
      <c r="F31" s="93">
        <v>95</v>
      </c>
      <c r="G31" s="202">
        <f t="shared" si="1"/>
        <v>1.52</v>
      </c>
      <c r="H31" s="202">
        <f t="shared" si="2"/>
        <v>0.76</v>
      </c>
    </row>
    <row r="32" spans="1:8" s="55" customFormat="1" x14ac:dyDescent="0.25">
      <c r="A32" s="104">
        <v>3238</v>
      </c>
      <c r="B32" s="104" t="s">
        <v>168</v>
      </c>
      <c r="C32" s="89" t="s">
        <v>69</v>
      </c>
      <c r="D32" s="90">
        <v>622.70000000000005</v>
      </c>
      <c r="E32" s="90">
        <v>1300</v>
      </c>
      <c r="F32" s="93">
        <v>789.2</v>
      </c>
      <c r="G32" s="202">
        <f t="shared" si="1"/>
        <v>1.2673839730207161</v>
      </c>
      <c r="H32" s="202">
        <f t="shared" si="2"/>
        <v>0.60707692307692307</v>
      </c>
    </row>
    <row r="33" spans="1:8" s="55" customFormat="1" x14ac:dyDescent="0.25">
      <c r="A33" s="104">
        <v>3239</v>
      </c>
      <c r="B33" s="104" t="s">
        <v>169</v>
      </c>
      <c r="C33" s="89" t="s">
        <v>70</v>
      </c>
      <c r="D33" s="90">
        <v>1344.66</v>
      </c>
      <c r="E33" s="90">
        <v>3800</v>
      </c>
      <c r="F33" s="93">
        <v>4157.41</v>
      </c>
      <c r="G33" s="202">
        <f t="shared" si="1"/>
        <v>3.0917927208364935</v>
      </c>
      <c r="H33" s="202">
        <f t="shared" si="2"/>
        <v>1.0940552631578948</v>
      </c>
    </row>
    <row r="34" spans="1:8" s="27" customFormat="1" x14ac:dyDescent="0.25">
      <c r="A34" s="100">
        <v>329</v>
      </c>
      <c r="B34" s="100"/>
      <c r="C34" s="94" t="s">
        <v>71</v>
      </c>
      <c r="D34" s="95">
        <f>SUM(D35:D39)</f>
        <v>254.15</v>
      </c>
      <c r="E34" s="95">
        <f>SUM(E35:E39)</f>
        <v>1701.78</v>
      </c>
      <c r="F34" s="110">
        <f>SUM(F35:F39)</f>
        <v>1540.47</v>
      </c>
      <c r="G34" s="202">
        <f t="shared" si="1"/>
        <v>6.0612630336415503</v>
      </c>
      <c r="H34" s="202">
        <f t="shared" si="2"/>
        <v>0.90521101434968099</v>
      </c>
    </row>
    <row r="35" spans="1:8" s="55" customFormat="1" x14ac:dyDescent="0.25">
      <c r="A35" s="104">
        <v>3292</v>
      </c>
      <c r="B35" s="104" t="s">
        <v>170</v>
      </c>
      <c r="C35" s="89" t="s">
        <v>72</v>
      </c>
      <c r="D35" s="90">
        <v>0</v>
      </c>
      <c r="E35" s="90">
        <v>160</v>
      </c>
      <c r="F35" s="93">
        <v>645.08000000000004</v>
      </c>
      <c r="G35" s="202" t="e">
        <f t="shared" si="1"/>
        <v>#DIV/0!</v>
      </c>
      <c r="H35" s="202">
        <f t="shared" si="2"/>
        <v>4.0317500000000006</v>
      </c>
    </row>
    <row r="36" spans="1:8" s="55" customFormat="1" x14ac:dyDescent="0.25">
      <c r="A36" s="104">
        <v>3293</v>
      </c>
      <c r="B36" s="104" t="s">
        <v>171</v>
      </c>
      <c r="C36" s="89" t="s">
        <v>73</v>
      </c>
      <c r="D36" s="90">
        <v>0</v>
      </c>
      <c r="E36" s="90">
        <v>300</v>
      </c>
      <c r="F36" s="93">
        <v>263.08</v>
      </c>
      <c r="G36" s="202" t="e">
        <f t="shared" si="1"/>
        <v>#DIV/0!</v>
      </c>
      <c r="H36" s="202">
        <f t="shared" si="2"/>
        <v>0.87693333333333323</v>
      </c>
    </row>
    <row r="37" spans="1:8" s="55" customFormat="1" x14ac:dyDescent="0.25">
      <c r="A37" s="104">
        <v>3294</v>
      </c>
      <c r="B37" s="104" t="s">
        <v>172</v>
      </c>
      <c r="C37" s="89" t="s">
        <v>74</v>
      </c>
      <c r="D37" s="90">
        <v>170</v>
      </c>
      <c r="E37" s="90">
        <v>240</v>
      </c>
      <c r="F37" s="93">
        <v>215</v>
      </c>
      <c r="G37" s="202">
        <f t="shared" si="1"/>
        <v>1.2647058823529411</v>
      </c>
      <c r="H37" s="202">
        <f t="shared" si="2"/>
        <v>0.89583333333333337</v>
      </c>
    </row>
    <row r="38" spans="1:8" s="55" customFormat="1" x14ac:dyDescent="0.25">
      <c r="A38" s="104">
        <v>3295</v>
      </c>
      <c r="B38" s="104" t="s">
        <v>173</v>
      </c>
      <c r="C38" s="89" t="s">
        <v>75</v>
      </c>
      <c r="D38" s="90">
        <v>0</v>
      </c>
      <c r="E38" s="90">
        <v>50</v>
      </c>
      <c r="F38" s="93">
        <v>0</v>
      </c>
      <c r="G38" s="202" t="e">
        <f t="shared" si="1"/>
        <v>#DIV/0!</v>
      </c>
      <c r="H38" s="202">
        <f t="shared" si="2"/>
        <v>0</v>
      </c>
    </row>
    <row r="39" spans="1:8" s="55" customFormat="1" x14ac:dyDescent="0.25">
      <c r="A39" s="96">
        <v>3299</v>
      </c>
      <c r="B39" s="96" t="s">
        <v>174</v>
      </c>
      <c r="C39" s="92" t="s">
        <v>71</v>
      </c>
      <c r="D39" s="93">
        <v>84.15</v>
      </c>
      <c r="E39" s="93">
        <v>951.78</v>
      </c>
      <c r="F39" s="93">
        <v>417.31</v>
      </c>
      <c r="G39" s="202">
        <f t="shared" si="1"/>
        <v>4.9591206179441469</v>
      </c>
      <c r="H39" s="202">
        <f t="shared" si="2"/>
        <v>0.43845216331505182</v>
      </c>
    </row>
    <row r="40" spans="1:8" x14ac:dyDescent="0.25">
      <c r="A40" s="105">
        <v>34</v>
      </c>
      <c r="B40" s="105"/>
      <c r="C40" s="85" t="s">
        <v>76</v>
      </c>
      <c r="D40" s="86">
        <f>D41</f>
        <v>0</v>
      </c>
      <c r="E40" s="86">
        <f>E41</f>
        <v>20</v>
      </c>
      <c r="F40" s="86">
        <f>F41</f>
        <v>24.95</v>
      </c>
      <c r="G40" s="195" t="e">
        <f t="shared" si="1"/>
        <v>#DIV/0!</v>
      </c>
      <c r="H40" s="195">
        <f t="shared" si="2"/>
        <v>1.2475000000000001</v>
      </c>
    </row>
    <row r="41" spans="1:8" s="27" customFormat="1" x14ac:dyDescent="0.25">
      <c r="A41" s="100">
        <v>343</v>
      </c>
      <c r="B41" s="100"/>
      <c r="C41" s="94" t="s">
        <v>77</v>
      </c>
      <c r="D41" s="95">
        <f>D42+D43</f>
        <v>0</v>
      </c>
      <c r="E41" s="95">
        <f>SUM(E42:E43)</f>
        <v>20</v>
      </c>
      <c r="F41" s="110">
        <f>SUM(F42:F43)</f>
        <v>24.95</v>
      </c>
      <c r="G41" s="202" t="e">
        <f t="shared" si="1"/>
        <v>#DIV/0!</v>
      </c>
      <c r="H41" s="202">
        <f t="shared" si="2"/>
        <v>1.2475000000000001</v>
      </c>
    </row>
    <row r="42" spans="1:8" s="55" customFormat="1" x14ac:dyDescent="0.25">
      <c r="A42" s="96">
        <v>3431</v>
      </c>
      <c r="B42" s="96" t="s">
        <v>175</v>
      </c>
      <c r="C42" s="92" t="s">
        <v>78</v>
      </c>
      <c r="D42" s="93">
        <v>0</v>
      </c>
      <c r="E42" s="93">
        <v>0</v>
      </c>
      <c r="F42" s="93">
        <v>0</v>
      </c>
      <c r="G42" s="202" t="e">
        <f t="shared" si="1"/>
        <v>#DIV/0!</v>
      </c>
      <c r="H42" s="202" t="e">
        <f t="shared" si="2"/>
        <v>#DIV/0!</v>
      </c>
    </row>
    <row r="43" spans="1:8" s="55" customFormat="1" x14ac:dyDescent="0.25">
      <c r="A43" s="96">
        <v>3433</v>
      </c>
      <c r="B43" s="96" t="s">
        <v>176</v>
      </c>
      <c r="C43" s="92" t="s">
        <v>79</v>
      </c>
      <c r="D43" s="93">
        <v>0</v>
      </c>
      <c r="E43" s="93">
        <v>20</v>
      </c>
      <c r="F43" s="93">
        <v>24.95</v>
      </c>
      <c r="G43" s="202" t="e">
        <f t="shared" si="1"/>
        <v>#DIV/0!</v>
      </c>
      <c r="H43" s="202">
        <f t="shared" si="2"/>
        <v>1.2475000000000001</v>
      </c>
    </row>
    <row r="44" spans="1:8" s="55" customFormat="1" x14ac:dyDescent="0.25">
      <c r="A44" s="265" t="s">
        <v>269</v>
      </c>
      <c r="B44" s="266"/>
      <c r="C44" s="267"/>
      <c r="D44" s="79">
        <f>D45</f>
        <v>805.76</v>
      </c>
      <c r="E44" s="79">
        <f t="shared" ref="E44:F48" si="5">E45</f>
        <v>0</v>
      </c>
      <c r="F44" s="79">
        <f t="shared" si="5"/>
        <v>0</v>
      </c>
      <c r="G44" s="196">
        <f t="shared" si="1"/>
        <v>0</v>
      </c>
      <c r="H44" s="196" t="e">
        <f t="shared" si="2"/>
        <v>#DIV/0!</v>
      </c>
    </row>
    <row r="45" spans="1:8" s="55" customFormat="1" x14ac:dyDescent="0.25">
      <c r="A45" s="262" t="s">
        <v>293</v>
      </c>
      <c r="B45" s="263"/>
      <c r="C45" s="264"/>
      <c r="D45" s="106">
        <f>D46+D54</f>
        <v>805.76</v>
      </c>
      <c r="E45" s="106">
        <f t="shared" si="5"/>
        <v>0</v>
      </c>
      <c r="F45" s="197">
        <f t="shared" si="5"/>
        <v>0</v>
      </c>
      <c r="G45" s="198">
        <f t="shared" si="1"/>
        <v>0</v>
      </c>
      <c r="H45" s="198" t="e">
        <f t="shared" si="2"/>
        <v>#DIV/0!</v>
      </c>
    </row>
    <row r="46" spans="1:8" s="55" customFormat="1" x14ac:dyDescent="0.25">
      <c r="A46" s="81">
        <v>4</v>
      </c>
      <c r="B46" s="81"/>
      <c r="C46" s="82" t="s">
        <v>5</v>
      </c>
      <c r="D46" s="83">
        <f>D47</f>
        <v>805.76</v>
      </c>
      <c r="E46" s="83">
        <f t="shared" si="5"/>
        <v>0</v>
      </c>
      <c r="F46" s="83">
        <f t="shared" si="5"/>
        <v>0</v>
      </c>
      <c r="G46" s="201">
        <f t="shared" si="1"/>
        <v>0</v>
      </c>
      <c r="H46" s="201" t="e">
        <f t="shared" si="2"/>
        <v>#DIV/0!</v>
      </c>
    </row>
    <row r="47" spans="1:8" s="55" customFormat="1" ht="24" x14ac:dyDescent="0.25">
      <c r="A47" s="84">
        <v>42</v>
      </c>
      <c r="B47" s="84"/>
      <c r="C47" s="85" t="s">
        <v>80</v>
      </c>
      <c r="D47" s="86">
        <f>D48+D53</f>
        <v>805.76</v>
      </c>
      <c r="E47" s="86">
        <f t="shared" si="5"/>
        <v>0</v>
      </c>
      <c r="F47" s="86">
        <f t="shared" si="5"/>
        <v>0</v>
      </c>
      <c r="G47" s="195">
        <f t="shared" si="1"/>
        <v>0</v>
      </c>
      <c r="H47" s="195" t="e">
        <f t="shared" si="2"/>
        <v>#DIV/0!</v>
      </c>
    </row>
    <row r="48" spans="1:8" s="55" customFormat="1" x14ac:dyDescent="0.25">
      <c r="A48" s="100">
        <v>422</v>
      </c>
      <c r="B48" s="100"/>
      <c r="C48" s="94" t="s">
        <v>81</v>
      </c>
      <c r="D48" s="95">
        <f>D49</f>
        <v>805.76</v>
      </c>
      <c r="E48" s="95">
        <f t="shared" si="5"/>
        <v>0</v>
      </c>
      <c r="F48" s="110">
        <f t="shared" si="5"/>
        <v>0</v>
      </c>
      <c r="G48" s="202">
        <f t="shared" si="1"/>
        <v>0</v>
      </c>
      <c r="H48" s="202" t="e">
        <f t="shared" si="2"/>
        <v>#DIV/0!</v>
      </c>
    </row>
    <row r="49" spans="1:8" s="55" customFormat="1" x14ac:dyDescent="0.25">
      <c r="A49" s="96">
        <v>4223</v>
      </c>
      <c r="B49" s="96" t="s">
        <v>270</v>
      </c>
      <c r="C49" s="92" t="s">
        <v>259</v>
      </c>
      <c r="D49" s="93">
        <v>805.76</v>
      </c>
      <c r="E49" s="93">
        <v>0</v>
      </c>
      <c r="F49" s="93">
        <v>0</v>
      </c>
      <c r="G49" s="202">
        <f t="shared" si="1"/>
        <v>0</v>
      </c>
      <c r="H49" s="202" t="e">
        <f t="shared" si="2"/>
        <v>#DIV/0!</v>
      </c>
    </row>
    <row r="50" spans="1:8" s="55" customFormat="1" x14ac:dyDescent="0.25">
      <c r="A50" s="265" t="s">
        <v>177</v>
      </c>
      <c r="B50" s="266"/>
      <c r="C50" s="267"/>
      <c r="D50" s="79">
        <f>D51+D56+D76+D88+D130</f>
        <v>839607.71</v>
      </c>
      <c r="E50" s="79">
        <f>E51+E56+E76+E88+E130</f>
        <v>1525696.5899999996</v>
      </c>
      <c r="F50" s="79">
        <f>F51+F56+F76+F88+F130</f>
        <v>785104.29999999993</v>
      </c>
      <c r="G50" s="196">
        <f t="shared" ref="G50:G55" si="6">F50/D50</f>
        <v>0.93508467186419708</v>
      </c>
      <c r="H50" s="196">
        <f t="shared" ref="H50:H55" si="7">F50/E50</f>
        <v>0.51458743838445631</v>
      </c>
    </row>
    <row r="51" spans="1:8" s="55" customFormat="1" x14ac:dyDescent="0.25">
      <c r="A51" s="262" t="s">
        <v>260</v>
      </c>
      <c r="B51" s="263"/>
      <c r="C51" s="264"/>
      <c r="D51" s="106">
        <f>D52</f>
        <v>0</v>
      </c>
      <c r="E51" s="106">
        <f>E52+E60</f>
        <v>0</v>
      </c>
      <c r="F51" s="197">
        <f>F52+F60</f>
        <v>0</v>
      </c>
      <c r="G51" s="198" t="e">
        <f t="shared" si="6"/>
        <v>#DIV/0!</v>
      </c>
      <c r="H51" s="198" t="e">
        <f t="shared" si="7"/>
        <v>#DIV/0!</v>
      </c>
    </row>
    <row r="52" spans="1:8" s="55" customFormat="1" x14ac:dyDescent="0.25">
      <c r="A52" s="81">
        <v>4</v>
      </c>
      <c r="B52" s="81"/>
      <c r="C52" s="82" t="s">
        <v>5</v>
      </c>
      <c r="D52" s="83">
        <f>D53</f>
        <v>0</v>
      </c>
      <c r="E52" s="83">
        <f t="shared" ref="E52:F54" si="8">E53</f>
        <v>0</v>
      </c>
      <c r="F52" s="83">
        <f t="shared" si="8"/>
        <v>0</v>
      </c>
      <c r="G52" s="201" t="e">
        <f t="shared" si="6"/>
        <v>#DIV/0!</v>
      </c>
      <c r="H52" s="201" t="e">
        <f t="shared" si="7"/>
        <v>#DIV/0!</v>
      </c>
    </row>
    <row r="53" spans="1:8" s="55" customFormat="1" ht="24" x14ac:dyDescent="0.25">
      <c r="A53" s="84">
        <v>42</v>
      </c>
      <c r="B53" s="84"/>
      <c r="C53" s="85" t="s">
        <v>80</v>
      </c>
      <c r="D53" s="86">
        <f>D54</f>
        <v>0</v>
      </c>
      <c r="E53" s="86">
        <f t="shared" si="8"/>
        <v>0</v>
      </c>
      <c r="F53" s="86">
        <f t="shared" si="8"/>
        <v>0</v>
      </c>
      <c r="G53" s="195" t="e">
        <f t="shared" si="6"/>
        <v>#DIV/0!</v>
      </c>
      <c r="H53" s="195" t="e">
        <f t="shared" si="7"/>
        <v>#DIV/0!</v>
      </c>
    </row>
    <row r="54" spans="1:8" s="55" customFormat="1" x14ac:dyDescent="0.25">
      <c r="A54" s="100">
        <v>423</v>
      </c>
      <c r="B54" s="100"/>
      <c r="C54" s="94" t="s">
        <v>257</v>
      </c>
      <c r="D54" s="95">
        <v>0</v>
      </c>
      <c r="E54" s="95">
        <f t="shared" si="8"/>
        <v>0</v>
      </c>
      <c r="F54" s="110">
        <f t="shared" si="8"/>
        <v>0</v>
      </c>
      <c r="G54" s="202" t="e">
        <f t="shared" si="6"/>
        <v>#DIV/0!</v>
      </c>
      <c r="H54" s="202" t="e">
        <f t="shared" si="7"/>
        <v>#DIV/0!</v>
      </c>
    </row>
    <row r="55" spans="1:8" s="55" customFormat="1" x14ac:dyDescent="0.25">
      <c r="A55" s="96">
        <v>4231</v>
      </c>
      <c r="B55" s="96" t="s">
        <v>261</v>
      </c>
      <c r="C55" s="92" t="s">
        <v>258</v>
      </c>
      <c r="D55" s="93">
        <v>0</v>
      </c>
      <c r="E55" s="93">
        <v>0</v>
      </c>
      <c r="F55" s="93">
        <v>0</v>
      </c>
      <c r="G55" s="202" t="e">
        <f t="shared" si="6"/>
        <v>#DIV/0!</v>
      </c>
      <c r="H55" s="202" t="e">
        <f t="shared" si="7"/>
        <v>#DIV/0!</v>
      </c>
    </row>
    <row r="56" spans="1:8" s="27" customFormat="1" ht="15" customHeight="1" x14ac:dyDescent="0.25">
      <c r="A56" s="262" t="s">
        <v>178</v>
      </c>
      <c r="B56" s="263"/>
      <c r="C56" s="264"/>
      <c r="D56" s="106">
        <f>D57+D69</f>
        <v>2.83</v>
      </c>
      <c r="E56" s="106">
        <f>E57+E69</f>
        <v>2029.28</v>
      </c>
      <c r="F56" s="197">
        <f>F57+F69+F66</f>
        <v>156.57999999999998</v>
      </c>
      <c r="G56" s="198">
        <f t="shared" si="1"/>
        <v>55.328621908127204</v>
      </c>
      <c r="H56" s="198">
        <f t="shared" si="2"/>
        <v>7.7160372151699116E-2</v>
      </c>
    </row>
    <row r="57" spans="1:8" s="27" customFormat="1" x14ac:dyDescent="0.25">
      <c r="A57" s="81">
        <v>3</v>
      </c>
      <c r="B57" s="81"/>
      <c r="C57" s="82" t="s">
        <v>57</v>
      </c>
      <c r="D57" s="83">
        <f>D58+D66</f>
        <v>2.83</v>
      </c>
      <c r="E57" s="83">
        <f>E58+E66</f>
        <v>290</v>
      </c>
      <c r="F57" s="83">
        <f>F58</f>
        <v>15.85</v>
      </c>
      <c r="G57" s="201">
        <f t="shared" si="1"/>
        <v>5.6007067137809186</v>
      </c>
      <c r="H57" s="201">
        <f t="shared" si="2"/>
        <v>5.4655172413793099E-2</v>
      </c>
    </row>
    <row r="58" spans="1:8" s="27" customFormat="1" x14ac:dyDescent="0.25">
      <c r="A58" s="84">
        <v>32</v>
      </c>
      <c r="B58" s="84"/>
      <c r="C58" s="85" t="s">
        <v>10</v>
      </c>
      <c r="D58" s="86">
        <f>D59+D62+D64</f>
        <v>2.15</v>
      </c>
      <c r="E58" s="86">
        <f>E59+E62+E64</f>
        <v>290</v>
      </c>
      <c r="F58" s="86">
        <f>SUM(F59+F62+F64)</f>
        <v>15.85</v>
      </c>
      <c r="G58" s="195">
        <f t="shared" si="1"/>
        <v>7.3720930232558137</v>
      </c>
      <c r="H58" s="195">
        <f t="shared" si="2"/>
        <v>5.4655172413793099E-2</v>
      </c>
    </row>
    <row r="59" spans="1:8" s="27" customFormat="1" x14ac:dyDescent="0.25">
      <c r="A59" s="100">
        <v>322</v>
      </c>
      <c r="B59" s="100"/>
      <c r="C59" s="94" t="s">
        <v>59</v>
      </c>
      <c r="D59" s="95">
        <f>D60+D61</f>
        <v>0</v>
      </c>
      <c r="E59" s="95">
        <f>E60+E61</f>
        <v>0</v>
      </c>
      <c r="F59" s="110">
        <f>F60+F61</f>
        <v>0</v>
      </c>
      <c r="G59" s="202" t="e">
        <f t="shared" si="1"/>
        <v>#DIV/0!</v>
      </c>
      <c r="H59" s="202" t="e">
        <f t="shared" si="2"/>
        <v>#DIV/0!</v>
      </c>
    </row>
    <row r="60" spans="1:8" s="55" customFormat="1" x14ac:dyDescent="0.25">
      <c r="A60" s="96">
        <v>3222</v>
      </c>
      <c r="B60" s="96" t="s">
        <v>179</v>
      </c>
      <c r="C60" s="92" t="s">
        <v>61</v>
      </c>
      <c r="D60" s="93">
        <v>0</v>
      </c>
      <c r="E60" s="93">
        <v>0</v>
      </c>
      <c r="F60" s="93">
        <v>0</v>
      </c>
      <c r="G60" s="202" t="e">
        <f t="shared" si="1"/>
        <v>#DIV/0!</v>
      </c>
      <c r="H60" s="202" t="e">
        <f t="shared" si="2"/>
        <v>#DIV/0!</v>
      </c>
    </row>
    <row r="61" spans="1:8" s="55" customFormat="1" x14ac:dyDescent="0.25">
      <c r="A61" s="96">
        <v>3225</v>
      </c>
      <c r="B61" s="96" t="s">
        <v>180</v>
      </c>
      <c r="C61" s="92" t="s">
        <v>63</v>
      </c>
      <c r="D61" s="93">
        <v>0</v>
      </c>
      <c r="E61" s="93">
        <v>0</v>
      </c>
      <c r="F61" s="93">
        <v>0</v>
      </c>
      <c r="G61" s="202" t="e">
        <f t="shared" si="1"/>
        <v>#DIV/0!</v>
      </c>
      <c r="H61" s="202" t="e">
        <f t="shared" si="2"/>
        <v>#DIV/0!</v>
      </c>
    </row>
    <row r="62" spans="1:8" s="27" customFormat="1" x14ac:dyDescent="0.25">
      <c r="A62" s="107">
        <v>323</v>
      </c>
      <c r="B62" s="107"/>
      <c r="C62" s="108" t="s">
        <v>64</v>
      </c>
      <c r="D62" s="110">
        <v>0</v>
      </c>
      <c r="E62" s="110">
        <f>E63</f>
        <v>0</v>
      </c>
      <c r="F62" s="110">
        <v>0</v>
      </c>
      <c r="G62" s="202" t="e">
        <f t="shared" si="1"/>
        <v>#DIV/0!</v>
      </c>
      <c r="H62" s="202" t="e">
        <f t="shared" si="2"/>
        <v>#DIV/0!</v>
      </c>
    </row>
    <row r="63" spans="1:8" s="55" customFormat="1" x14ac:dyDescent="0.25">
      <c r="A63" s="96">
        <v>3239</v>
      </c>
      <c r="B63" s="96" t="s">
        <v>181</v>
      </c>
      <c r="C63" s="92" t="s">
        <v>70</v>
      </c>
      <c r="D63" s="93">
        <v>0</v>
      </c>
      <c r="E63" s="93">
        <v>0</v>
      </c>
      <c r="F63" s="93">
        <v>0</v>
      </c>
      <c r="G63" s="202" t="e">
        <f t="shared" si="1"/>
        <v>#DIV/0!</v>
      </c>
      <c r="H63" s="202" t="e">
        <f t="shared" si="2"/>
        <v>#DIV/0!</v>
      </c>
    </row>
    <row r="64" spans="1:8" s="27" customFormat="1" x14ac:dyDescent="0.25">
      <c r="A64" s="107">
        <v>329</v>
      </c>
      <c r="B64" s="107"/>
      <c r="C64" s="108" t="s">
        <v>71</v>
      </c>
      <c r="D64" s="110">
        <f>D65</f>
        <v>2.15</v>
      </c>
      <c r="E64" s="110">
        <f>E65</f>
        <v>290</v>
      </c>
      <c r="F64" s="110">
        <f>F65</f>
        <v>15.85</v>
      </c>
      <c r="G64" s="202">
        <f>F64/D64</f>
        <v>7.3720930232558137</v>
      </c>
      <c r="H64" s="202">
        <f>F64/E64</f>
        <v>5.4655172413793099E-2</v>
      </c>
    </row>
    <row r="65" spans="1:8" s="55" customFormat="1" x14ac:dyDescent="0.25">
      <c r="A65" s="96">
        <v>3299</v>
      </c>
      <c r="B65" s="96" t="s">
        <v>183</v>
      </c>
      <c r="C65" s="92" t="s">
        <v>71</v>
      </c>
      <c r="D65" s="93">
        <v>2.15</v>
      </c>
      <c r="E65" s="93">
        <v>290</v>
      </c>
      <c r="F65" s="93">
        <v>15.85</v>
      </c>
      <c r="G65" s="202">
        <f>F65/D65</f>
        <v>7.3720930232558137</v>
      </c>
      <c r="H65" s="202">
        <f>F65/E65</f>
        <v>5.4655172413793099E-2</v>
      </c>
    </row>
    <row r="66" spans="1:8" s="55" customFormat="1" x14ac:dyDescent="0.25">
      <c r="A66" s="84">
        <v>34</v>
      </c>
      <c r="B66" s="84"/>
      <c r="C66" s="85" t="s">
        <v>76</v>
      </c>
      <c r="D66" s="86">
        <f t="shared" ref="D66:F67" si="9">D67</f>
        <v>0.68</v>
      </c>
      <c r="E66" s="86">
        <f t="shared" si="9"/>
        <v>0</v>
      </c>
      <c r="F66" s="86">
        <f t="shared" si="9"/>
        <v>0</v>
      </c>
      <c r="G66" s="195">
        <f t="shared" ref="G66:G68" si="10">F66/D66</f>
        <v>0</v>
      </c>
      <c r="H66" s="195" t="e">
        <f t="shared" ref="H66:H68" si="11">F66/E66</f>
        <v>#DIV/0!</v>
      </c>
    </row>
    <row r="67" spans="1:8" s="55" customFormat="1" x14ac:dyDescent="0.25">
      <c r="A67" s="100">
        <v>343</v>
      </c>
      <c r="B67" s="100"/>
      <c r="C67" s="94" t="s">
        <v>77</v>
      </c>
      <c r="D67" s="95">
        <f t="shared" si="9"/>
        <v>0.68</v>
      </c>
      <c r="E67" s="95">
        <f t="shared" si="9"/>
        <v>0</v>
      </c>
      <c r="F67" s="110">
        <f t="shared" si="9"/>
        <v>0</v>
      </c>
      <c r="G67" s="202">
        <f t="shared" si="10"/>
        <v>0</v>
      </c>
      <c r="H67" s="202" t="e">
        <f t="shared" si="11"/>
        <v>#DIV/0!</v>
      </c>
    </row>
    <row r="68" spans="1:8" s="55" customFormat="1" ht="15.75" customHeight="1" x14ac:dyDescent="0.25">
      <c r="A68" s="96">
        <v>3433</v>
      </c>
      <c r="B68" s="96" t="s">
        <v>262</v>
      </c>
      <c r="C68" s="92" t="s">
        <v>79</v>
      </c>
      <c r="D68" s="93">
        <v>0.68</v>
      </c>
      <c r="E68" s="93">
        <v>0</v>
      </c>
      <c r="F68" s="93">
        <v>0</v>
      </c>
      <c r="G68" s="202">
        <f t="shared" si="10"/>
        <v>0</v>
      </c>
      <c r="H68" s="202" t="e">
        <f t="shared" si="11"/>
        <v>#DIV/0!</v>
      </c>
    </row>
    <row r="69" spans="1:8" x14ac:dyDescent="0.25">
      <c r="A69" s="109">
        <v>4</v>
      </c>
      <c r="B69" s="109"/>
      <c r="C69" s="82" t="s">
        <v>5</v>
      </c>
      <c r="D69" s="83">
        <f>D70</f>
        <v>0</v>
      </c>
      <c r="E69" s="83">
        <f>E70</f>
        <v>1739.28</v>
      </c>
      <c r="F69" s="83">
        <f>F70</f>
        <v>140.72999999999999</v>
      </c>
      <c r="G69" s="201" t="e">
        <f t="shared" si="1"/>
        <v>#DIV/0!</v>
      </c>
      <c r="H69" s="201">
        <f t="shared" si="2"/>
        <v>8.0912791499930997E-2</v>
      </c>
    </row>
    <row r="70" spans="1:8" ht="24" x14ac:dyDescent="0.25">
      <c r="A70" s="105">
        <v>42</v>
      </c>
      <c r="B70" s="105"/>
      <c r="C70" s="85" t="s">
        <v>80</v>
      </c>
      <c r="D70" s="86">
        <f>D71+D74</f>
        <v>0</v>
      </c>
      <c r="E70" s="86">
        <f>E71+E74</f>
        <v>1739.28</v>
      </c>
      <c r="F70" s="86">
        <f>F71+F74</f>
        <v>140.72999999999999</v>
      </c>
      <c r="G70" s="195" t="e">
        <f t="shared" si="1"/>
        <v>#DIV/0!</v>
      </c>
      <c r="H70" s="195">
        <f t="shared" si="2"/>
        <v>8.0912791499930997E-2</v>
      </c>
    </row>
    <row r="71" spans="1:8" x14ac:dyDescent="0.25">
      <c r="A71" s="107">
        <v>422</v>
      </c>
      <c r="B71" s="107"/>
      <c r="C71" s="108" t="s">
        <v>81</v>
      </c>
      <c r="D71" s="110">
        <f>D72+D73</f>
        <v>0</v>
      </c>
      <c r="E71" s="110">
        <f>SUM(E72:E73)</f>
        <v>1539.28</v>
      </c>
      <c r="F71" s="110">
        <f>F73+F72</f>
        <v>0</v>
      </c>
      <c r="G71" s="202" t="e">
        <f t="shared" si="1"/>
        <v>#DIV/0!</v>
      </c>
      <c r="H71" s="202">
        <f t="shared" si="2"/>
        <v>0</v>
      </c>
    </row>
    <row r="72" spans="1:8" x14ac:dyDescent="0.25">
      <c r="A72" s="96">
        <v>4221</v>
      </c>
      <c r="B72" s="96" t="s">
        <v>184</v>
      </c>
      <c r="C72" s="92" t="s">
        <v>85</v>
      </c>
      <c r="D72" s="93">
        <v>0</v>
      </c>
      <c r="E72" s="93">
        <v>1539.28</v>
      </c>
      <c r="F72" s="93">
        <v>0</v>
      </c>
      <c r="G72" s="202" t="e">
        <f t="shared" si="1"/>
        <v>#DIV/0!</v>
      </c>
      <c r="H72" s="202">
        <f t="shared" si="2"/>
        <v>0</v>
      </c>
    </row>
    <row r="73" spans="1:8" x14ac:dyDescent="0.25">
      <c r="A73" s="96">
        <v>4227</v>
      </c>
      <c r="B73" s="96" t="s">
        <v>185</v>
      </c>
      <c r="C73" s="92" t="s">
        <v>182</v>
      </c>
      <c r="D73" s="93">
        <v>0</v>
      </c>
      <c r="E73" s="93">
        <v>0</v>
      </c>
      <c r="F73" s="93">
        <v>0</v>
      </c>
      <c r="G73" s="202" t="e">
        <f t="shared" si="1"/>
        <v>#DIV/0!</v>
      </c>
      <c r="H73" s="202" t="e">
        <f t="shared" si="2"/>
        <v>#DIV/0!</v>
      </c>
    </row>
    <row r="74" spans="1:8" s="27" customFormat="1" ht="24" x14ac:dyDescent="0.25">
      <c r="A74" s="100">
        <v>424</v>
      </c>
      <c r="B74" s="100"/>
      <c r="C74" s="94" t="s">
        <v>127</v>
      </c>
      <c r="D74" s="95">
        <f>D75</f>
        <v>0</v>
      </c>
      <c r="E74" s="95">
        <f>E75</f>
        <v>200</v>
      </c>
      <c r="F74" s="110">
        <f>F75</f>
        <v>140.72999999999999</v>
      </c>
      <c r="G74" s="202" t="e">
        <f t="shared" si="1"/>
        <v>#DIV/0!</v>
      </c>
      <c r="H74" s="202">
        <f t="shared" si="2"/>
        <v>0.70365</v>
      </c>
    </row>
    <row r="75" spans="1:8" x14ac:dyDescent="0.25">
      <c r="A75" s="96">
        <v>4241</v>
      </c>
      <c r="B75" s="96" t="s">
        <v>240</v>
      </c>
      <c r="C75" s="92" t="s">
        <v>241</v>
      </c>
      <c r="D75" s="93">
        <v>0</v>
      </c>
      <c r="E75" s="93">
        <v>200</v>
      </c>
      <c r="F75" s="93">
        <v>140.72999999999999</v>
      </c>
      <c r="G75" s="202" t="e">
        <f t="shared" si="1"/>
        <v>#DIV/0!</v>
      </c>
      <c r="H75" s="202">
        <f t="shared" si="2"/>
        <v>0.70365</v>
      </c>
    </row>
    <row r="76" spans="1:8" x14ac:dyDescent="0.25">
      <c r="A76" s="259" t="s">
        <v>294</v>
      </c>
      <c r="B76" s="259"/>
      <c r="C76" s="259"/>
      <c r="D76" s="106">
        <f t="shared" ref="D76:F77" si="12">D77</f>
        <v>3055.23</v>
      </c>
      <c r="E76" s="197">
        <f t="shared" si="12"/>
        <v>9477.2999999999993</v>
      </c>
      <c r="F76" s="197">
        <f t="shared" si="12"/>
        <v>2611.5</v>
      </c>
      <c r="G76" s="198">
        <f t="shared" si="1"/>
        <v>0.85476379847016426</v>
      </c>
      <c r="H76" s="198">
        <f t="shared" si="2"/>
        <v>0.27555316387578743</v>
      </c>
    </row>
    <row r="77" spans="1:8" x14ac:dyDescent="0.25">
      <c r="A77" s="81">
        <v>3</v>
      </c>
      <c r="B77" s="81"/>
      <c r="C77" s="82" t="s">
        <v>57</v>
      </c>
      <c r="D77" s="83">
        <f t="shared" si="12"/>
        <v>3055.23</v>
      </c>
      <c r="E77" s="83">
        <f t="shared" si="12"/>
        <v>9477.2999999999993</v>
      </c>
      <c r="F77" s="83">
        <f t="shared" si="12"/>
        <v>2611.5</v>
      </c>
      <c r="G77" s="201">
        <f t="shared" si="1"/>
        <v>0.85476379847016426</v>
      </c>
      <c r="H77" s="201">
        <f t="shared" si="2"/>
        <v>0.27555316387578743</v>
      </c>
    </row>
    <row r="78" spans="1:8" x14ac:dyDescent="0.25">
      <c r="A78" s="84">
        <v>32</v>
      </c>
      <c r="B78" s="84"/>
      <c r="C78" s="85" t="s">
        <v>10</v>
      </c>
      <c r="D78" s="86">
        <f>D79+D84</f>
        <v>3055.23</v>
      </c>
      <c r="E78" s="86">
        <f>E79+E84+E86</f>
        <v>9477.2999999999993</v>
      </c>
      <c r="F78" s="86">
        <f>F79+F84+F86</f>
        <v>2611.5</v>
      </c>
      <c r="G78" s="195">
        <f t="shared" si="1"/>
        <v>0.85476379847016426</v>
      </c>
      <c r="H78" s="195">
        <f t="shared" si="2"/>
        <v>0.27555316387578743</v>
      </c>
    </row>
    <row r="79" spans="1:8" s="27" customFormat="1" x14ac:dyDescent="0.25">
      <c r="A79" s="107">
        <v>322</v>
      </c>
      <c r="B79" s="107"/>
      <c r="C79" s="108" t="s">
        <v>59</v>
      </c>
      <c r="D79" s="110">
        <f>SUM(D80:D83)</f>
        <v>459.03000000000003</v>
      </c>
      <c r="E79" s="110">
        <f>SUM(E80:E83)</f>
        <v>3232.6</v>
      </c>
      <c r="F79" s="110">
        <f>SUM(F80:F83)</f>
        <v>839.15000000000009</v>
      </c>
      <c r="G79" s="202">
        <f t="shared" si="1"/>
        <v>1.8280940243557067</v>
      </c>
      <c r="H79" s="202">
        <f t="shared" si="2"/>
        <v>0.25958980387304342</v>
      </c>
    </row>
    <row r="80" spans="1:8" s="55" customFormat="1" x14ac:dyDescent="0.25">
      <c r="A80" s="96">
        <v>3221</v>
      </c>
      <c r="B80" s="96" t="s">
        <v>263</v>
      </c>
      <c r="C80" s="92" t="s">
        <v>60</v>
      </c>
      <c r="D80" s="93">
        <v>69.11</v>
      </c>
      <c r="E80" s="93">
        <v>200</v>
      </c>
      <c r="F80" s="93">
        <v>40.69</v>
      </c>
      <c r="G80" s="221"/>
      <c r="H80" s="221"/>
    </row>
    <row r="81" spans="1:8" s="55" customFormat="1" x14ac:dyDescent="0.25">
      <c r="A81" s="96">
        <v>3222</v>
      </c>
      <c r="B81" s="96" t="s">
        <v>186</v>
      </c>
      <c r="C81" s="92" t="s">
        <v>61</v>
      </c>
      <c r="D81" s="93">
        <v>291.17</v>
      </c>
      <c r="E81" s="93">
        <v>900</v>
      </c>
      <c r="F81" s="93">
        <v>798.46</v>
      </c>
      <c r="G81" s="202">
        <f t="shared" si="1"/>
        <v>2.7422467974035785</v>
      </c>
      <c r="H81" s="202">
        <f t="shared" si="2"/>
        <v>0.88717777777777784</v>
      </c>
    </row>
    <row r="82" spans="1:8" s="55" customFormat="1" x14ac:dyDescent="0.25">
      <c r="A82" s="96">
        <v>3225</v>
      </c>
      <c r="B82" s="96" t="s">
        <v>187</v>
      </c>
      <c r="C82" s="92" t="s">
        <v>63</v>
      </c>
      <c r="D82" s="93">
        <v>98.75</v>
      </c>
      <c r="E82" s="93">
        <v>1832.6</v>
      </c>
      <c r="F82" s="93">
        <v>0</v>
      </c>
      <c r="G82" s="202">
        <f t="shared" si="1"/>
        <v>0</v>
      </c>
      <c r="H82" s="202">
        <f t="shared" si="2"/>
        <v>0</v>
      </c>
    </row>
    <row r="83" spans="1:8" s="55" customFormat="1" x14ac:dyDescent="0.25">
      <c r="A83" s="96">
        <v>3227</v>
      </c>
      <c r="B83" s="96" t="s">
        <v>189</v>
      </c>
      <c r="C83" s="92" t="s">
        <v>164</v>
      </c>
      <c r="D83" s="93">
        <v>0</v>
      </c>
      <c r="E83" s="93">
        <v>300</v>
      </c>
      <c r="F83" s="93">
        <v>0</v>
      </c>
      <c r="G83" s="202" t="e">
        <f t="shared" si="1"/>
        <v>#DIV/0!</v>
      </c>
      <c r="H83" s="202">
        <f t="shared" si="2"/>
        <v>0</v>
      </c>
    </row>
    <row r="84" spans="1:8" s="27" customFormat="1" x14ac:dyDescent="0.25">
      <c r="A84" s="107">
        <v>323</v>
      </c>
      <c r="B84" s="107"/>
      <c r="C84" s="108" t="s">
        <v>64</v>
      </c>
      <c r="D84" s="110">
        <f>D85</f>
        <v>2596.1999999999998</v>
      </c>
      <c r="E84" s="110">
        <f>E85</f>
        <v>6244.7</v>
      </c>
      <c r="F84" s="110">
        <f>F85</f>
        <v>1772.35</v>
      </c>
      <c r="G84" s="202">
        <f t="shared" si="1"/>
        <v>0.68267082659271239</v>
      </c>
      <c r="H84" s="202">
        <f t="shared" si="2"/>
        <v>0.28381667654170734</v>
      </c>
    </row>
    <row r="85" spans="1:8" s="55" customFormat="1" x14ac:dyDescent="0.25">
      <c r="A85" s="96">
        <v>3239</v>
      </c>
      <c r="B85" s="96" t="s">
        <v>188</v>
      </c>
      <c r="C85" s="92" t="s">
        <v>70</v>
      </c>
      <c r="D85" s="93">
        <v>2596.1999999999998</v>
      </c>
      <c r="E85" s="93">
        <v>6244.7</v>
      </c>
      <c r="F85" s="93">
        <v>1772.35</v>
      </c>
      <c r="G85" s="202">
        <f t="shared" si="1"/>
        <v>0.68267082659271239</v>
      </c>
      <c r="H85" s="202">
        <f t="shared" si="2"/>
        <v>0.28381667654170734</v>
      </c>
    </row>
    <row r="86" spans="1:8" s="55" customFormat="1" x14ac:dyDescent="0.25">
      <c r="A86" s="107">
        <v>324</v>
      </c>
      <c r="B86" s="107"/>
      <c r="C86" s="108" t="s">
        <v>255</v>
      </c>
      <c r="D86" s="110">
        <f>D87</f>
        <v>0</v>
      </c>
      <c r="E86" s="110">
        <f>E87</f>
        <v>0</v>
      </c>
      <c r="F86" s="110">
        <f>F87</f>
        <v>0</v>
      </c>
      <c r="G86" s="202" t="e">
        <f t="shared" ref="G86:G87" si="13">F86/D86</f>
        <v>#DIV/0!</v>
      </c>
      <c r="H86" s="202" t="e">
        <f t="shared" ref="H86:H87" si="14">F86/E86</f>
        <v>#DIV/0!</v>
      </c>
    </row>
    <row r="87" spans="1:8" s="55" customFormat="1" ht="24" x14ac:dyDescent="0.25">
      <c r="A87" s="96">
        <v>3241</v>
      </c>
      <c r="B87" s="96" t="s">
        <v>264</v>
      </c>
      <c r="C87" s="92" t="s">
        <v>255</v>
      </c>
      <c r="D87" s="93">
        <v>0</v>
      </c>
      <c r="E87" s="93">
        <v>0</v>
      </c>
      <c r="F87" s="93">
        <v>0</v>
      </c>
      <c r="G87" s="202" t="e">
        <f t="shared" si="13"/>
        <v>#DIV/0!</v>
      </c>
      <c r="H87" s="202" t="e">
        <f t="shared" si="14"/>
        <v>#DIV/0!</v>
      </c>
    </row>
    <row r="88" spans="1:8" x14ac:dyDescent="0.25">
      <c r="A88" s="259" t="s">
        <v>295</v>
      </c>
      <c r="B88" s="259"/>
      <c r="C88" s="259"/>
      <c r="D88" s="106">
        <f>D89+D121</f>
        <v>836549.64999999991</v>
      </c>
      <c r="E88" s="197">
        <f>E89+E121</f>
        <v>1512828.3699999996</v>
      </c>
      <c r="F88" s="197">
        <f>F89+F121</f>
        <v>782336.22</v>
      </c>
      <c r="G88" s="198">
        <f t="shared" ref="G88:G141" si="15">F88/D88</f>
        <v>0.93519400791094709</v>
      </c>
      <c r="H88" s="198">
        <f t="shared" ref="H88:H141" si="16">F88/E88</f>
        <v>0.5171348154979406</v>
      </c>
    </row>
    <row r="89" spans="1:8" x14ac:dyDescent="0.25">
      <c r="A89" s="81">
        <v>3</v>
      </c>
      <c r="B89" s="81"/>
      <c r="C89" s="82" t="s">
        <v>57</v>
      </c>
      <c r="D89" s="83">
        <f>D90+D97+D111+D118+D114</f>
        <v>836549.64999999991</v>
      </c>
      <c r="E89" s="83">
        <f>E90+E97+E111+E114+E118</f>
        <v>1511245.4399999997</v>
      </c>
      <c r="F89" s="83">
        <f>F90+F97+F111+F114+F118</f>
        <v>782336.22</v>
      </c>
      <c r="G89" s="201">
        <f t="shared" si="15"/>
        <v>0.93519400791094709</v>
      </c>
      <c r="H89" s="201">
        <f t="shared" si="16"/>
        <v>0.51767648013548362</v>
      </c>
    </row>
    <row r="90" spans="1:8" x14ac:dyDescent="0.25">
      <c r="A90" s="84">
        <v>31</v>
      </c>
      <c r="B90" s="84"/>
      <c r="C90" s="85" t="s">
        <v>4</v>
      </c>
      <c r="D90" s="86">
        <f>D91+D93+D95</f>
        <v>795455.73</v>
      </c>
      <c r="E90" s="86">
        <f>E91+E93+E95</f>
        <v>1432798.0499999998</v>
      </c>
      <c r="F90" s="86">
        <f>F91+F93+F95</f>
        <v>744922.08</v>
      </c>
      <c r="G90" s="195">
        <f t="shared" si="15"/>
        <v>0.93647207745929495</v>
      </c>
      <c r="H90" s="195">
        <f t="shared" si="16"/>
        <v>0.51990724024226587</v>
      </c>
    </row>
    <row r="91" spans="1:8" s="27" customFormat="1" x14ac:dyDescent="0.25">
      <c r="A91" s="111">
        <v>311</v>
      </c>
      <c r="B91" s="111"/>
      <c r="C91" s="108" t="s">
        <v>19</v>
      </c>
      <c r="D91" s="110">
        <f>D92</f>
        <v>663043.25</v>
      </c>
      <c r="E91" s="110">
        <f>SUM(E92)</f>
        <v>1187480.1599999999</v>
      </c>
      <c r="F91" s="110">
        <f t="shared" ref="F91" si="17">F92</f>
        <v>618646.69999999995</v>
      </c>
      <c r="G91" s="202">
        <f t="shared" si="15"/>
        <v>0.9330412458010845</v>
      </c>
      <c r="H91" s="202">
        <f t="shared" si="16"/>
        <v>0.52097434621560335</v>
      </c>
    </row>
    <row r="92" spans="1:8" s="55" customFormat="1" x14ac:dyDescent="0.25">
      <c r="A92" s="96">
        <v>3111</v>
      </c>
      <c r="B92" s="96" t="s">
        <v>190</v>
      </c>
      <c r="C92" s="92" t="s">
        <v>20</v>
      </c>
      <c r="D92" s="93">
        <v>663043.25</v>
      </c>
      <c r="E92" s="93">
        <v>1187480.1599999999</v>
      </c>
      <c r="F92" s="93">
        <v>618646.69999999995</v>
      </c>
      <c r="G92" s="202">
        <f t="shared" si="15"/>
        <v>0.9330412458010845</v>
      </c>
      <c r="H92" s="202">
        <f t="shared" si="16"/>
        <v>0.52097434621560335</v>
      </c>
    </row>
    <row r="93" spans="1:8" s="27" customFormat="1" x14ac:dyDescent="0.25">
      <c r="A93" s="111">
        <v>312</v>
      </c>
      <c r="B93" s="111"/>
      <c r="C93" s="108" t="s">
        <v>82</v>
      </c>
      <c r="D93" s="110">
        <f>D94</f>
        <v>23010.38</v>
      </c>
      <c r="E93" s="110">
        <f>SUM(E94:E94)</f>
        <v>49383.66</v>
      </c>
      <c r="F93" s="110">
        <f>F94</f>
        <v>24198.67</v>
      </c>
      <c r="G93" s="202">
        <f t="shared" si="15"/>
        <v>1.0516414765857842</v>
      </c>
      <c r="H93" s="202">
        <f t="shared" si="16"/>
        <v>0.49001370088810747</v>
      </c>
    </row>
    <row r="94" spans="1:8" s="55" customFormat="1" x14ac:dyDescent="0.25">
      <c r="A94" s="96">
        <v>3121</v>
      </c>
      <c r="B94" s="96" t="s">
        <v>191</v>
      </c>
      <c r="C94" s="92" t="s">
        <v>82</v>
      </c>
      <c r="D94" s="93">
        <v>23010.38</v>
      </c>
      <c r="E94" s="93">
        <v>49383.66</v>
      </c>
      <c r="F94" s="93">
        <v>24198.67</v>
      </c>
      <c r="G94" s="202">
        <f t="shared" si="15"/>
        <v>1.0516414765857842</v>
      </c>
      <c r="H94" s="202">
        <f t="shared" si="16"/>
        <v>0.49001370088810747</v>
      </c>
    </row>
    <row r="95" spans="1:8" s="27" customFormat="1" x14ac:dyDescent="0.25">
      <c r="A95" s="111">
        <v>313</v>
      </c>
      <c r="B95" s="111"/>
      <c r="C95" s="108" t="s">
        <v>83</v>
      </c>
      <c r="D95" s="110">
        <f>SUM(D96:D96)</f>
        <v>109402.1</v>
      </c>
      <c r="E95" s="110">
        <f>SUM(E96:E96)</f>
        <v>195934.23</v>
      </c>
      <c r="F95" s="110">
        <f>F96</f>
        <v>102076.71</v>
      </c>
      <c r="G95" s="202">
        <f t="shared" si="15"/>
        <v>0.93304159609367643</v>
      </c>
      <c r="H95" s="202">
        <f t="shared" si="16"/>
        <v>0.5209743596103652</v>
      </c>
    </row>
    <row r="96" spans="1:8" s="55" customFormat="1" x14ac:dyDescent="0.25">
      <c r="A96" s="96">
        <v>3132</v>
      </c>
      <c r="B96" s="96" t="s">
        <v>192</v>
      </c>
      <c r="C96" s="92" t="s">
        <v>84</v>
      </c>
      <c r="D96" s="93">
        <v>109402.1</v>
      </c>
      <c r="E96" s="93">
        <v>195934.23</v>
      </c>
      <c r="F96" s="93">
        <v>102076.71</v>
      </c>
      <c r="G96" s="202">
        <f t="shared" si="15"/>
        <v>0.93304159609367643</v>
      </c>
      <c r="H96" s="202">
        <f t="shared" si="16"/>
        <v>0.5209743596103652</v>
      </c>
    </row>
    <row r="97" spans="1:8" s="27" customFormat="1" x14ac:dyDescent="0.25">
      <c r="A97" s="105">
        <v>32</v>
      </c>
      <c r="B97" s="105"/>
      <c r="C97" s="85" t="s">
        <v>10</v>
      </c>
      <c r="D97" s="86">
        <f>D98+D100+D104+D108</f>
        <v>40585.82</v>
      </c>
      <c r="E97" s="86">
        <f>E98+E100+E104+E108</f>
        <v>64462.65</v>
      </c>
      <c r="F97" s="86">
        <f>F98+F100+F104+F108</f>
        <v>36448.68</v>
      </c>
      <c r="G97" s="195">
        <f t="shared" si="15"/>
        <v>0.89806439786112491</v>
      </c>
      <c r="H97" s="195">
        <f t="shared" si="16"/>
        <v>0.56542323345379064</v>
      </c>
    </row>
    <row r="98" spans="1:8" s="27" customFormat="1" x14ac:dyDescent="0.25">
      <c r="A98" s="111">
        <v>321</v>
      </c>
      <c r="B98" s="111"/>
      <c r="C98" s="108" t="s">
        <v>21</v>
      </c>
      <c r="D98" s="110">
        <f>D99</f>
        <v>34148.42</v>
      </c>
      <c r="E98" s="110">
        <f t="shared" ref="E98:F98" si="18">E99</f>
        <v>57422.65</v>
      </c>
      <c r="F98" s="110">
        <f t="shared" si="18"/>
        <v>30732.959999999999</v>
      </c>
      <c r="G98" s="202">
        <f t="shared" si="15"/>
        <v>0.89998190253019028</v>
      </c>
      <c r="H98" s="202">
        <f t="shared" si="16"/>
        <v>0.53520622959755426</v>
      </c>
    </row>
    <row r="99" spans="1:8" s="55" customFormat="1" ht="24" x14ac:dyDescent="0.25">
      <c r="A99" s="96">
        <v>3212</v>
      </c>
      <c r="B99" s="96" t="s">
        <v>193</v>
      </c>
      <c r="C99" s="92" t="s">
        <v>199</v>
      </c>
      <c r="D99" s="93">
        <v>34148.42</v>
      </c>
      <c r="E99" s="93">
        <v>57422.65</v>
      </c>
      <c r="F99" s="93">
        <v>30732.959999999999</v>
      </c>
      <c r="G99" s="202">
        <f t="shared" si="15"/>
        <v>0.89998190253019028</v>
      </c>
      <c r="H99" s="202">
        <f t="shared" si="16"/>
        <v>0.53520622959755426</v>
      </c>
    </row>
    <row r="100" spans="1:8" s="27" customFormat="1" x14ac:dyDescent="0.25">
      <c r="A100" s="107">
        <v>322</v>
      </c>
      <c r="B100" s="107"/>
      <c r="C100" s="108" t="s">
        <v>59</v>
      </c>
      <c r="D100" s="110">
        <f>D102+D103+D101</f>
        <v>3773.4</v>
      </c>
      <c r="E100" s="110">
        <f>SUM(E101:E103)</f>
        <v>2000</v>
      </c>
      <c r="F100" s="110">
        <f>SUM(F101:F103)</f>
        <v>3195.72</v>
      </c>
      <c r="G100" s="202">
        <f t="shared" si="15"/>
        <v>0.84690729845762436</v>
      </c>
      <c r="H100" s="202">
        <f t="shared" si="16"/>
        <v>1.5978599999999998</v>
      </c>
    </row>
    <row r="101" spans="1:8" s="55" customFormat="1" x14ac:dyDescent="0.25">
      <c r="A101" s="96">
        <v>3221</v>
      </c>
      <c r="B101" s="96" t="s">
        <v>265</v>
      </c>
      <c r="C101" s="92" t="s">
        <v>60</v>
      </c>
      <c r="D101" s="93">
        <v>3773.4</v>
      </c>
      <c r="E101" s="93">
        <v>2000</v>
      </c>
      <c r="F101" s="93">
        <v>3195.72</v>
      </c>
      <c r="G101" s="221"/>
      <c r="H101" s="221"/>
    </row>
    <row r="102" spans="1:8" s="55" customFormat="1" x14ac:dyDescent="0.25">
      <c r="A102" s="96">
        <v>3222</v>
      </c>
      <c r="B102" s="96" t="s">
        <v>195</v>
      </c>
      <c r="C102" s="92" t="s">
        <v>61</v>
      </c>
      <c r="D102" s="93">
        <v>0</v>
      </c>
      <c r="E102" s="93">
        <v>0</v>
      </c>
      <c r="F102" s="93">
        <v>0</v>
      </c>
      <c r="G102" s="202" t="e">
        <f t="shared" si="15"/>
        <v>#DIV/0!</v>
      </c>
      <c r="H102" s="202" t="e">
        <f t="shared" si="16"/>
        <v>#DIV/0!</v>
      </c>
    </row>
    <row r="103" spans="1:8" s="55" customFormat="1" x14ac:dyDescent="0.25">
      <c r="A103" s="96">
        <v>3225</v>
      </c>
      <c r="B103" s="96" t="s">
        <v>194</v>
      </c>
      <c r="C103" s="92" t="s">
        <v>63</v>
      </c>
      <c r="D103" s="93">
        <v>0</v>
      </c>
      <c r="E103" s="93">
        <v>0</v>
      </c>
      <c r="F103" s="93">
        <v>0</v>
      </c>
      <c r="G103" s="202" t="e">
        <f t="shared" si="15"/>
        <v>#DIV/0!</v>
      </c>
      <c r="H103" s="202" t="e">
        <f t="shared" si="16"/>
        <v>#DIV/0!</v>
      </c>
    </row>
    <row r="104" spans="1:8" s="27" customFormat="1" x14ac:dyDescent="0.25">
      <c r="A104" s="107">
        <v>323</v>
      </c>
      <c r="B104" s="107"/>
      <c r="C104" s="108" t="s">
        <v>64</v>
      </c>
      <c r="D104" s="110">
        <f>D105+D106+D107</f>
        <v>0</v>
      </c>
      <c r="E104" s="110">
        <f>SUM(E105:E107)</f>
        <v>0</v>
      </c>
      <c r="F104" s="110">
        <f t="shared" ref="F104" si="19">F105+F106+F107</f>
        <v>0</v>
      </c>
      <c r="G104" s="202" t="e">
        <f t="shared" si="15"/>
        <v>#DIV/0!</v>
      </c>
      <c r="H104" s="202" t="e">
        <f t="shared" si="16"/>
        <v>#DIV/0!</v>
      </c>
    </row>
    <row r="105" spans="1:8" s="55" customFormat="1" x14ac:dyDescent="0.25">
      <c r="A105" s="96">
        <v>3236</v>
      </c>
      <c r="B105" s="96" t="s">
        <v>196</v>
      </c>
      <c r="C105" s="92" t="s">
        <v>67</v>
      </c>
      <c r="D105" s="93">
        <v>0</v>
      </c>
      <c r="E105" s="93">
        <v>0</v>
      </c>
      <c r="F105" s="93">
        <v>0</v>
      </c>
      <c r="G105" s="202" t="e">
        <f t="shared" si="15"/>
        <v>#DIV/0!</v>
      </c>
      <c r="H105" s="202" t="e">
        <f t="shared" si="16"/>
        <v>#DIV/0!</v>
      </c>
    </row>
    <row r="106" spans="1:8" s="55" customFormat="1" x14ac:dyDescent="0.25">
      <c r="A106" s="96">
        <v>3237</v>
      </c>
      <c r="B106" s="96" t="s">
        <v>197</v>
      </c>
      <c r="C106" s="92" t="s">
        <v>68</v>
      </c>
      <c r="D106" s="93">
        <v>0</v>
      </c>
      <c r="E106" s="93">
        <v>0</v>
      </c>
      <c r="F106" s="93">
        <v>0</v>
      </c>
      <c r="G106" s="202" t="e">
        <f t="shared" si="15"/>
        <v>#DIV/0!</v>
      </c>
      <c r="H106" s="202" t="e">
        <f t="shared" si="16"/>
        <v>#DIV/0!</v>
      </c>
    </row>
    <row r="107" spans="1:8" s="55" customFormat="1" x14ac:dyDescent="0.25">
      <c r="A107" s="96">
        <v>3239</v>
      </c>
      <c r="B107" s="96" t="s">
        <v>198</v>
      </c>
      <c r="C107" s="92" t="s">
        <v>70</v>
      </c>
      <c r="D107" s="93">
        <v>0</v>
      </c>
      <c r="E107" s="93">
        <v>0</v>
      </c>
      <c r="F107" s="93">
        <v>0</v>
      </c>
      <c r="G107" s="202" t="e">
        <f t="shared" si="15"/>
        <v>#DIV/0!</v>
      </c>
      <c r="H107" s="202" t="e">
        <f t="shared" si="16"/>
        <v>#DIV/0!</v>
      </c>
    </row>
    <row r="108" spans="1:8" s="27" customFormat="1" x14ac:dyDescent="0.25">
      <c r="A108" s="107">
        <v>329</v>
      </c>
      <c r="B108" s="107"/>
      <c r="C108" s="108" t="s">
        <v>71</v>
      </c>
      <c r="D108" s="110">
        <f>D109+D110</f>
        <v>2664</v>
      </c>
      <c r="E108" s="110">
        <f t="shared" ref="E108:F108" si="20">E109+E110</f>
        <v>5040</v>
      </c>
      <c r="F108" s="110">
        <f t="shared" si="20"/>
        <v>2520</v>
      </c>
      <c r="G108" s="202">
        <f t="shared" si="15"/>
        <v>0.94594594594594594</v>
      </c>
      <c r="H108" s="202">
        <f t="shared" si="16"/>
        <v>0.5</v>
      </c>
    </row>
    <row r="109" spans="1:8" s="55" customFormat="1" x14ac:dyDescent="0.25">
      <c r="A109" s="96">
        <v>3295</v>
      </c>
      <c r="B109" s="96" t="s">
        <v>200</v>
      </c>
      <c r="C109" s="92" t="s">
        <v>75</v>
      </c>
      <c r="D109" s="93">
        <v>2664</v>
      </c>
      <c r="E109" s="93">
        <v>5040</v>
      </c>
      <c r="F109" s="93">
        <v>2520</v>
      </c>
      <c r="G109" s="202">
        <f t="shared" si="15"/>
        <v>0.94594594594594594</v>
      </c>
      <c r="H109" s="202">
        <f t="shared" si="16"/>
        <v>0.5</v>
      </c>
    </row>
    <row r="110" spans="1:8" s="55" customFormat="1" x14ac:dyDescent="0.25">
      <c r="A110" s="96">
        <v>3296</v>
      </c>
      <c r="B110" s="96" t="s">
        <v>201</v>
      </c>
      <c r="C110" s="92" t="s">
        <v>119</v>
      </c>
      <c r="D110" s="93">
        <v>0</v>
      </c>
      <c r="E110" s="93">
        <v>0</v>
      </c>
      <c r="F110" s="93">
        <v>0</v>
      </c>
      <c r="G110" s="202" t="e">
        <f t="shared" si="15"/>
        <v>#DIV/0!</v>
      </c>
      <c r="H110" s="202" t="e">
        <f t="shared" si="16"/>
        <v>#DIV/0!</v>
      </c>
    </row>
    <row r="111" spans="1:8" s="27" customFormat="1" x14ac:dyDescent="0.25">
      <c r="A111" s="105">
        <v>34</v>
      </c>
      <c r="B111" s="105"/>
      <c r="C111" s="85" t="s">
        <v>76</v>
      </c>
      <c r="D111" s="86">
        <f>D112</f>
        <v>0</v>
      </c>
      <c r="E111" s="86">
        <f t="shared" ref="E111" si="21">E112</f>
        <v>0</v>
      </c>
      <c r="F111" s="86">
        <f>F112</f>
        <v>0</v>
      </c>
      <c r="G111" s="195" t="e">
        <f t="shared" si="15"/>
        <v>#DIV/0!</v>
      </c>
      <c r="H111" s="195" t="e">
        <f t="shared" si="16"/>
        <v>#DIV/0!</v>
      </c>
    </row>
    <row r="112" spans="1:8" s="27" customFormat="1" x14ac:dyDescent="0.25">
      <c r="A112" s="107">
        <v>343</v>
      </c>
      <c r="B112" s="107"/>
      <c r="C112" s="108" t="s">
        <v>77</v>
      </c>
      <c r="D112" s="110">
        <f>D113</f>
        <v>0</v>
      </c>
      <c r="E112" s="110">
        <f>E113</f>
        <v>0</v>
      </c>
      <c r="F112" s="110">
        <f>F113</f>
        <v>0</v>
      </c>
      <c r="G112" s="202" t="e">
        <f t="shared" si="15"/>
        <v>#DIV/0!</v>
      </c>
      <c r="H112" s="202" t="e">
        <f t="shared" si="16"/>
        <v>#DIV/0!</v>
      </c>
    </row>
    <row r="113" spans="1:8" s="55" customFormat="1" x14ac:dyDescent="0.25">
      <c r="A113" s="96">
        <v>3433</v>
      </c>
      <c r="B113" s="96" t="s">
        <v>202</v>
      </c>
      <c r="C113" s="92" t="s">
        <v>79</v>
      </c>
      <c r="D113" s="93">
        <v>0</v>
      </c>
      <c r="E113" s="93">
        <v>0</v>
      </c>
      <c r="F113" s="93">
        <v>0</v>
      </c>
      <c r="G113" s="202" t="e">
        <f t="shared" si="15"/>
        <v>#DIV/0!</v>
      </c>
      <c r="H113" s="202" t="e">
        <f t="shared" si="16"/>
        <v>#DIV/0!</v>
      </c>
    </row>
    <row r="114" spans="1:8" s="75" customFormat="1" x14ac:dyDescent="0.25">
      <c r="A114" s="105">
        <v>37</v>
      </c>
      <c r="B114" s="105"/>
      <c r="C114" s="85" t="s">
        <v>208</v>
      </c>
      <c r="D114" s="86">
        <f>D115</f>
        <v>0</v>
      </c>
      <c r="E114" s="86">
        <f t="shared" ref="E114:F114" si="22">E115</f>
        <v>13506.64</v>
      </c>
      <c r="F114" s="86">
        <f t="shared" si="22"/>
        <v>484.86</v>
      </c>
      <c r="G114" s="195" t="e">
        <f t="shared" si="15"/>
        <v>#DIV/0!</v>
      </c>
      <c r="H114" s="195">
        <f t="shared" si="16"/>
        <v>3.5897899107401994E-2</v>
      </c>
    </row>
    <row r="115" spans="1:8" s="27" customFormat="1" ht="24" x14ac:dyDescent="0.25">
      <c r="A115" s="107">
        <v>372</v>
      </c>
      <c r="B115" s="107"/>
      <c r="C115" s="108" t="s">
        <v>140</v>
      </c>
      <c r="D115" s="110">
        <f>D117</f>
        <v>0</v>
      </c>
      <c r="E115" s="110">
        <f>E117+E116</f>
        <v>13506.64</v>
      </c>
      <c r="F115" s="110">
        <f>F117+F116</f>
        <v>484.86</v>
      </c>
      <c r="G115" s="202" t="e">
        <f t="shared" si="15"/>
        <v>#DIV/0!</v>
      </c>
      <c r="H115" s="202">
        <f t="shared" si="16"/>
        <v>3.5897899107401994E-2</v>
      </c>
    </row>
    <row r="116" spans="1:8" s="55" customFormat="1" x14ac:dyDescent="0.25">
      <c r="A116" s="96">
        <v>3721</v>
      </c>
      <c r="B116" s="96" t="s">
        <v>266</v>
      </c>
      <c r="C116" s="92" t="s">
        <v>256</v>
      </c>
      <c r="D116" s="93">
        <v>0</v>
      </c>
      <c r="E116" s="93">
        <v>741.31</v>
      </c>
      <c r="F116" s="93">
        <v>416.42</v>
      </c>
      <c r="G116" s="221"/>
      <c r="H116" s="221"/>
    </row>
    <row r="117" spans="1:8" s="55" customFormat="1" x14ac:dyDescent="0.25">
      <c r="A117" s="96">
        <v>3722</v>
      </c>
      <c r="B117" s="96" t="s">
        <v>207</v>
      </c>
      <c r="C117" s="92" t="s">
        <v>141</v>
      </c>
      <c r="D117" s="93">
        <v>0</v>
      </c>
      <c r="E117" s="93">
        <v>12765.33</v>
      </c>
      <c r="F117" s="93">
        <v>68.44</v>
      </c>
      <c r="G117" s="202" t="e">
        <f t="shared" si="15"/>
        <v>#DIV/0!</v>
      </c>
      <c r="H117" s="202">
        <f t="shared" si="16"/>
        <v>5.3613968459883133E-3</v>
      </c>
    </row>
    <row r="118" spans="1:8" x14ac:dyDescent="0.25">
      <c r="A118" s="105">
        <v>38</v>
      </c>
      <c r="B118" s="105"/>
      <c r="C118" s="85" t="s">
        <v>243</v>
      </c>
      <c r="D118" s="86">
        <f t="shared" ref="D118:F119" si="23">D119</f>
        <v>508.1</v>
      </c>
      <c r="E118" s="86">
        <f t="shared" si="23"/>
        <v>478.1</v>
      </c>
      <c r="F118" s="86">
        <f t="shared" si="23"/>
        <v>480.6</v>
      </c>
      <c r="G118" s="195">
        <f t="shared" si="15"/>
        <v>0.94587679590631768</v>
      </c>
      <c r="H118" s="195">
        <f t="shared" si="16"/>
        <v>1.0052290315833508</v>
      </c>
    </row>
    <row r="119" spans="1:8" s="27" customFormat="1" x14ac:dyDescent="0.25">
      <c r="A119" s="107">
        <v>381</v>
      </c>
      <c r="B119" s="107"/>
      <c r="C119" s="108" t="s">
        <v>97</v>
      </c>
      <c r="D119" s="110">
        <f t="shared" si="23"/>
        <v>508.1</v>
      </c>
      <c r="E119" s="110">
        <f t="shared" si="23"/>
        <v>478.1</v>
      </c>
      <c r="F119" s="110">
        <f t="shared" si="23"/>
        <v>480.6</v>
      </c>
      <c r="G119" s="202">
        <f t="shared" si="15"/>
        <v>0.94587679590631768</v>
      </c>
      <c r="H119" s="202">
        <f t="shared" si="16"/>
        <v>1.0052290315833508</v>
      </c>
    </row>
    <row r="120" spans="1:8" s="55" customFormat="1" x14ac:dyDescent="0.25">
      <c r="A120" s="96">
        <v>3812</v>
      </c>
      <c r="B120" s="96" t="s">
        <v>203</v>
      </c>
      <c r="C120" s="92" t="s">
        <v>124</v>
      </c>
      <c r="D120" s="93">
        <v>508.1</v>
      </c>
      <c r="E120" s="93">
        <v>478.1</v>
      </c>
      <c r="F120" s="93">
        <v>480.6</v>
      </c>
      <c r="G120" s="202">
        <f t="shared" si="15"/>
        <v>0.94587679590631768</v>
      </c>
      <c r="H120" s="202">
        <f t="shared" si="16"/>
        <v>1.0052290315833508</v>
      </c>
    </row>
    <row r="121" spans="1:8" x14ac:dyDescent="0.25">
      <c r="A121" s="109">
        <v>4</v>
      </c>
      <c r="B121" s="109"/>
      <c r="C121" s="82" t="s">
        <v>5</v>
      </c>
      <c r="D121" s="83">
        <f>D122</f>
        <v>0</v>
      </c>
      <c r="E121" s="83">
        <f>E122</f>
        <v>1582.93</v>
      </c>
      <c r="F121" s="83">
        <f>F122</f>
        <v>0</v>
      </c>
      <c r="G121" s="201" t="e">
        <f t="shared" si="15"/>
        <v>#DIV/0!</v>
      </c>
      <c r="H121" s="201">
        <f t="shared" si="16"/>
        <v>0</v>
      </c>
    </row>
    <row r="122" spans="1:8" ht="24" x14ac:dyDescent="0.25">
      <c r="A122" s="105">
        <v>42</v>
      </c>
      <c r="B122" s="105"/>
      <c r="C122" s="85" t="s">
        <v>80</v>
      </c>
      <c r="D122" s="86">
        <f>D123+D128</f>
        <v>0</v>
      </c>
      <c r="E122" s="86">
        <f>E123+E128+E126</f>
        <v>1582.93</v>
      </c>
      <c r="F122" s="86">
        <f>F123+F128+F126</f>
        <v>0</v>
      </c>
      <c r="G122" s="195" t="e">
        <f t="shared" si="15"/>
        <v>#DIV/0!</v>
      </c>
      <c r="H122" s="195">
        <f t="shared" si="16"/>
        <v>0</v>
      </c>
    </row>
    <row r="123" spans="1:8" s="27" customFormat="1" x14ac:dyDescent="0.25">
      <c r="A123" s="107">
        <v>422</v>
      </c>
      <c r="B123" s="107"/>
      <c r="C123" s="108" t="s">
        <v>81</v>
      </c>
      <c r="D123" s="110">
        <f>D124+D125</f>
        <v>0</v>
      </c>
      <c r="E123" s="110">
        <f t="shared" ref="E123:F123" si="24">E124+E125</f>
        <v>0</v>
      </c>
      <c r="F123" s="110">
        <f t="shared" si="24"/>
        <v>0</v>
      </c>
      <c r="G123" s="202" t="e">
        <f t="shared" si="15"/>
        <v>#DIV/0!</v>
      </c>
      <c r="H123" s="202" t="e">
        <f t="shared" si="16"/>
        <v>#DIV/0!</v>
      </c>
    </row>
    <row r="124" spans="1:8" s="55" customFormat="1" x14ac:dyDescent="0.25">
      <c r="A124" s="96">
        <v>4221</v>
      </c>
      <c r="B124" s="96" t="s">
        <v>206</v>
      </c>
      <c r="C124" s="92" t="s">
        <v>85</v>
      </c>
      <c r="D124" s="93">
        <v>0</v>
      </c>
      <c r="E124" s="93">
        <v>0</v>
      </c>
      <c r="F124" s="93">
        <v>0</v>
      </c>
      <c r="G124" s="202" t="e">
        <f t="shared" si="15"/>
        <v>#DIV/0!</v>
      </c>
      <c r="H124" s="202" t="e">
        <f t="shared" si="16"/>
        <v>#DIV/0!</v>
      </c>
    </row>
    <row r="125" spans="1:8" s="55" customFormat="1" x14ac:dyDescent="0.25">
      <c r="A125" s="96">
        <v>4227</v>
      </c>
      <c r="B125" s="96" t="s">
        <v>204</v>
      </c>
      <c r="C125" s="92" t="s">
        <v>182</v>
      </c>
      <c r="D125" s="93">
        <v>0</v>
      </c>
      <c r="E125" s="93">
        <v>0</v>
      </c>
      <c r="F125" s="93">
        <v>0</v>
      </c>
      <c r="G125" s="202" t="e">
        <f t="shared" si="15"/>
        <v>#DIV/0!</v>
      </c>
      <c r="H125" s="202" t="e">
        <f t="shared" si="16"/>
        <v>#DIV/0!</v>
      </c>
    </row>
    <row r="126" spans="1:8" s="55" customFormat="1" x14ac:dyDescent="0.25">
      <c r="A126" s="107">
        <v>423</v>
      </c>
      <c r="B126" s="107"/>
      <c r="C126" s="108" t="s">
        <v>257</v>
      </c>
      <c r="D126" s="110">
        <f>D127+D128</f>
        <v>0</v>
      </c>
      <c r="E126" s="110">
        <f>E127</f>
        <v>0</v>
      </c>
      <c r="F126" s="110">
        <f>F127</f>
        <v>0</v>
      </c>
      <c r="G126" s="202" t="e">
        <f t="shared" ref="G126:G127" si="25">F126/D126</f>
        <v>#DIV/0!</v>
      </c>
      <c r="H126" s="202" t="e">
        <f t="shared" ref="H126:H127" si="26">F126/E126</f>
        <v>#DIV/0!</v>
      </c>
    </row>
    <row r="127" spans="1:8" s="55" customFormat="1" x14ac:dyDescent="0.25">
      <c r="A127" s="96">
        <v>4231</v>
      </c>
      <c r="B127" s="96" t="s">
        <v>267</v>
      </c>
      <c r="C127" s="92" t="s">
        <v>258</v>
      </c>
      <c r="D127" s="93">
        <v>0</v>
      </c>
      <c r="E127" s="93">
        <v>0</v>
      </c>
      <c r="F127" s="93">
        <v>0</v>
      </c>
      <c r="G127" s="202" t="e">
        <f t="shared" si="25"/>
        <v>#DIV/0!</v>
      </c>
      <c r="H127" s="202" t="e">
        <f t="shared" si="26"/>
        <v>#DIV/0!</v>
      </c>
    </row>
    <row r="128" spans="1:8" s="27" customFormat="1" ht="24" x14ac:dyDescent="0.25">
      <c r="A128" s="107">
        <v>424</v>
      </c>
      <c r="B128" s="107"/>
      <c r="C128" s="108" t="s">
        <v>127</v>
      </c>
      <c r="D128" s="110">
        <f>D129</f>
        <v>0</v>
      </c>
      <c r="E128" s="110">
        <f t="shared" ref="E128:F128" si="27">E129</f>
        <v>1582.93</v>
      </c>
      <c r="F128" s="110">
        <f t="shared" si="27"/>
        <v>0</v>
      </c>
      <c r="G128" s="202" t="e">
        <f t="shared" si="15"/>
        <v>#DIV/0!</v>
      </c>
      <c r="H128" s="202">
        <f t="shared" si="16"/>
        <v>0</v>
      </c>
    </row>
    <row r="129" spans="1:8" x14ac:dyDescent="0.25">
      <c r="A129" s="96">
        <v>4241</v>
      </c>
      <c r="B129" s="96" t="s">
        <v>205</v>
      </c>
      <c r="C129" s="92" t="s">
        <v>128</v>
      </c>
      <c r="D129" s="93">
        <v>0</v>
      </c>
      <c r="E129" s="93">
        <v>1582.93</v>
      </c>
      <c r="F129" s="93">
        <v>0</v>
      </c>
      <c r="G129" s="202" t="e">
        <f t="shared" si="15"/>
        <v>#DIV/0!</v>
      </c>
      <c r="H129" s="202">
        <f t="shared" si="16"/>
        <v>0</v>
      </c>
    </row>
    <row r="130" spans="1:8" x14ac:dyDescent="0.25">
      <c r="A130" s="259" t="s">
        <v>86</v>
      </c>
      <c r="B130" s="259"/>
      <c r="C130" s="259"/>
      <c r="D130" s="106">
        <f>D131+D138</f>
        <v>0</v>
      </c>
      <c r="E130" s="106">
        <f>E131+E138</f>
        <v>1361.6399999999999</v>
      </c>
      <c r="F130" s="106">
        <f>F131+F138</f>
        <v>0</v>
      </c>
      <c r="G130" s="198" t="e">
        <f t="shared" si="15"/>
        <v>#DIV/0!</v>
      </c>
      <c r="H130" s="198">
        <f t="shared" si="16"/>
        <v>0</v>
      </c>
    </row>
    <row r="131" spans="1:8" x14ac:dyDescent="0.25">
      <c r="A131" s="81">
        <v>3</v>
      </c>
      <c r="B131" s="81"/>
      <c r="C131" s="82" t="s">
        <v>57</v>
      </c>
      <c r="D131" s="83">
        <f>D132</f>
        <v>0</v>
      </c>
      <c r="E131" s="83">
        <f>E132</f>
        <v>340</v>
      </c>
      <c r="F131" s="83">
        <f t="shared" ref="F131" si="28">F132</f>
        <v>0</v>
      </c>
      <c r="G131" s="201" t="e">
        <f t="shared" si="15"/>
        <v>#DIV/0!</v>
      </c>
      <c r="H131" s="201">
        <f t="shared" si="16"/>
        <v>0</v>
      </c>
    </row>
    <row r="132" spans="1:8" s="27" customFormat="1" x14ac:dyDescent="0.25">
      <c r="A132" s="84">
        <v>32</v>
      </c>
      <c r="B132" s="84"/>
      <c r="C132" s="85" t="s">
        <v>10</v>
      </c>
      <c r="D132" s="86">
        <f>D133+D136</f>
        <v>0</v>
      </c>
      <c r="E132" s="86">
        <f>E133</f>
        <v>340</v>
      </c>
      <c r="F132" s="86">
        <f>F133</f>
        <v>0</v>
      </c>
      <c r="G132" s="195" t="e">
        <f t="shared" si="15"/>
        <v>#DIV/0!</v>
      </c>
      <c r="H132" s="195">
        <f t="shared" si="16"/>
        <v>0</v>
      </c>
    </row>
    <row r="133" spans="1:8" s="27" customFormat="1" x14ac:dyDescent="0.25">
      <c r="A133" s="87">
        <v>322</v>
      </c>
      <c r="B133" s="87"/>
      <c r="C133" s="94" t="s">
        <v>59</v>
      </c>
      <c r="D133" s="95">
        <f>D135+D134</f>
        <v>0</v>
      </c>
      <c r="E133" s="95">
        <f>E135+E134</f>
        <v>340</v>
      </c>
      <c r="F133" s="110">
        <f>F134+F135</f>
        <v>0</v>
      </c>
      <c r="G133" s="202" t="e">
        <f t="shared" si="15"/>
        <v>#DIV/0!</v>
      </c>
      <c r="H133" s="202">
        <f t="shared" si="16"/>
        <v>0</v>
      </c>
    </row>
    <row r="134" spans="1:8" s="55" customFormat="1" x14ac:dyDescent="0.25">
      <c r="A134" s="88">
        <v>3221</v>
      </c>
      <c r="B134" s="88" t="s">
        <v>268</v>
      </c>
      <c r="C134" s="89" t="s">
        <v>60</v>
      </c>
      <c r="D134" s="90">
        <v>0</v>
      </c>
      <c r="E134" s="90">
        <v>220</v>
      </c>
      <c r="F134" s="93">
        <v>0</v>
      </c>
      <c r="G134" s="202" t="e">
        <f t="shared" si="15"/>
        <v>#DIV/0!</v>
      </c>
      <c r="H134" s="202">
        <f t="shared" si="16"/>
        <v>0</v>
      </c>
    </row>
    <row r="135" spans="1:8" s="55" customFormat="1" x14ac:dyDescent="0.25">
      <c r="A135" s="96">
        <v>3225</v>
      </c>
      <c r="B135" s="96" t="s">
        <v>209</v>
      </c>
      <c r="C135" s="92" t="s">
        <v>63</v>
      </c>
      <c r="D135" s="93">
        <v>0</v>
      </c>
      <c r="E135" s="93">
        <v>120</v>
      </c>
      <c r="F135" s="93">
        <v>0</v>
      </c>
      <c r="G135" s="202" t="e">
        <f t="shared" si="15"/>
        <v>#DIV/0!</v>
      </c>
      <c r="H135" s="202">
        <f t="shared" si="16"/>
        <v>0</v>
      </c>
    </row>
    <row r="136" spans="1:8" s="27" customFormat="1" x14ac:dyDescent="0.25">
      <c r="A136" s="107">
        <v>323</v>
      </c>
      <c r="B136" s="107"/>
      <c r="C136" s="108" t="s">
        <v>64</v>
      </c>
      <c r="D136" s="110">
        <f>D137</f>
        <v>0</v>
      </c>
      <c r="E136" s="110">
        <f>E137</f>
        <v>0</v>
      </c>
      <c r="F136" s="110">
        <f>F137</f>
        <v>0</v>
      </c>
      <c r="G136" s="202" t="e">
        <f t="shared" si="15"/>
        <v>#DIV/0!</v>
      </c>
      <c r="H136" s="202" t="e">
        <f t="shared" si="16"/>
        <v>#DIV/0!</v>
      </c>
    </row>
    <row r="137" spans="1:8" s="55" customFormat="1" x14ac:dyDescent="0.25">
      <c r="A137" s="96">
        <v>3239</v>
      </c>
      <c r="B137" s="96" t="s">
        <v>210</v>
      </c>
      <c r="C137" s="92" t="s">
        <v>70</v>
      </c>
      <c r="D137" s="93">
        <v>0</v>
      </c>
      <c r="E137" s="93">
        <v>0</v>
      </c>
      <c r="F137" s="93">
        <v>0</v>
      </c>
      <c r="G137" s="202" t="e">
        <f t="shared" si="15"/>
        <v>#DIV/0!</v>
      </c>
      <c r="H137" s="202" t="e">
        <f t="shared" si="16"/>
        <v>#DIV/0!</v>
      </c>
    </row>
    <row r="138" spans="1:8" x14ac:dyDescent="0.25">
      <c r="A138" s="109">
        <v>4</v>
      </c>
      <c r="B138" s="109"/>
      <c r="C138" s="82" t="s">
        <v>5</v>
      </c>
      <c r="D138" s="83">
        <f t="shared" ref="D138:F140" si="29">D139</f>
        <v>0</v>
      </c>
      <c r="E138" s="83">
        <f t="shared" si="29"/>
        <v>1021.64</v>
      </c>
      <c r="F138" s="83">
        <f t="shared" si="29"/>
        <v>0</v>
      </c>
      <c r="G138" s="201" t="e">
        <f t="shared" si="15"/>
        <v>#DIV/0!</v>
      </c>
      <c r="H138" s="201">
        <f t="shared" si="16"/>
        <v>0</v>
      </c>
    </row>
    <row r="139" spans="1:8" ht="24" x14ac:dyDescent="0.25">
      <c r="A139" s="105">
        <v>42</v>
      </c>
      <c r="B139" s="105"/>
      <c r="C139" s="85" t="s">
        <v>80</v>
      </c>
      <c r="D139" s="86">
        <f t="shared" si="29"/>
        <v>0</v>
      </c>
      <c r="E139" s="86">
        <f t="shared" si="29"/>
        <v>1021.64</v>
      </c>
      <c r="F139" s="86">
        <f t="shared" si="29"/>
        <v>0</v>
      </c>
      <c r="G139" s="195" t="e">
        <f t="shared" si="15"/>
        <v>#DIV/0!</v>
      </c>
      <c r="H139" s="195">
        <f t="shared" si="16"/>
        <v>0</v>
      </c>
    </row>
    <row r="140" spans="1:8" s="27" customFormat="1" x14ac:dyDescent="0.25">
      <c r="A140" s="107">
        <v>422</v>
      </c>
      <c r="B140" s="107"/>
      <c r="C140" s="108" t="s">
        <v>81</v>
      </c>
      <c r="D140" s="110">
        <f t="shared" si="29"/>
        <v>0</v>
      </c>
      <c r="E140" s="110">
        <f t="shared" si="29"/>
        <v>1021.64</v>
      </c>
      <c r="F140" s="110">
        <f t="shared" si="29"/>
        <v>0</v>
      </c>
      <c r="G140" s="202" t="e">
        <f t="shared" si="15"/>
        <v>#DIV/0!</v>
      </c>
      <c r="H140" s="202">
        <f t="shared" si="16"/>
        <v>0</v>
      </c>
    </row>
    <row r="141" spans="1:8" x14ac:dyDescent="0.25">
      <c r="A141" s="96">
        <v>4221</v>
      </c>
      <c r="B141" s="96" t="s">
        <v>211</v>
      </c>
      <c r="C141" s="92" t="s">
        <v>85</v>
      </c>
      <c r="D141" s="93">
        <v>0</v>
      </c>
      <c r="E141" s="93">
        <v>1021.64</v>
      </c>
      <c r="F141" s="93">
        <v>0</v>
      </c>
      <c r="G141" s="202" t="e">
        <f t="shared" si="15"/>
        <v>#DIV/0!</v>
      </c>
      <c r="H141" s="202">
        <f t="shared" si="16"/>
        <v>0</v>
      </c>
    </row>
    <row r="142" spans="1:8" s="27" customFormat="1" ht="23.25" customHeight="1" x14ac:dyDescent="0.25">
      <c r="A142" s="256" t="s">
        <v>214</v>
      </c>
      <c r="B142" s="257"/>
      <c r="C142" s="258"/>
      <c r="D142" s="79">
        <f>D143</f>
        <v>31216.04</v>
      </c>
      <c r="E142" s="79">
        <f>E143</f>
        <v>54518.03</v>
      </c>
      <c r="F142" s="79">
        <f>F143</f>
        <v>29897.9</v>
      </c>
      <c r="G142" s="196">
        <f t="shared" ref="G142:G165" si="30">F142/D142</f>
        <v>0.95777363176110741</v>
      </c>
      <c r="H142" s="196">
        <f t="shared" ref="H142:H165" si="31">F142/E142</f>
        <v>0.5484038950050103</v>
      </c>
    </row>
    <row r="143" spans="1:8" s="27" customFormat="1" x14ac:dyDescent="0.25">
      <c r="A143" s="259" t="s">
        <v>296</v>
      </c>
      <c r="B143" s="259"/>
      <c r="C143" s="259"/>
      <c r="D143" s="106">
        <f t="shared" ref="D143:F144" si="32">D144</f>
        <v>31216.04</v>
      </c>
      <c r="E143" s="106">
        <f>E144</f>
        <v>54518.03</v>
      </c>
      <c r="F143" s="106">
        <f>F144</f>
        <v>29897.9</v>
      </c>
      <c r="G143" s="198">
        <f t="shared" si="30"/>
        <v>0.95777363176110741</v>
      </c>
      <c r="H143" s="198">
        <f t="shared" si="31"/>
        <v>0.5484038950050103</v>
      </c>
    </row>
    <row r="144" spans="1:8" s="27" customFormat="1" x14ac:dyDescent="0.25">
      <c r="A144" s="81">
        <v>3</v>
      </c>
      <c r="B144" s="81"/>
      <c r="C144" s="82" t="s">
        <v>57</v>
      </c>
      <c r="D144" s="83">
        <f t="shared" ref="D144:E146" si="33">D145</f>
        <v>31216.04</v>
      </c>
      <c r="E144" s="83">
        <f t="shared" si="33"/>
        <v>54518.03</v>
      </c>
      <c r="F144" s="83">
        <f t="shared" si="32"/>
        <v>29897.9</v>
      </c>
      <c r="G144" s="201">
        <f t="shared" si="30"/>
        <v>0.95777363176110741</v>
      </c>
      <c r="H144" s="201">
        <f t="shared" si="31"/>
        <v>0.5484038950050103</v>
      </c>
    </row>
    <row r="145" spans="1:8" s="27" customFormat="1" x14ac:dyDescent="0.25">
      <c r="A145" s="84">
        <v>32</v>
      </c>
      <c r="B145" s="84"/>
      <c r="C145" s="85" t="s">
        <v>10</v>
      </c>
      <c r="D145" s="86">
        <f t="shared" si="33"/>
        <v>31216.04</v>
      </c>
      <c r="E145" s="86">
        <f t="shared" si="33"/>
        <v>54518.03</v>
      </c>
      <c r="F145" s="86">
        <f>F146</f>
        <v>29897.9</v>
      </c>
      <c r="G145" s="195">
        <f t="shared" si="30"/>
        <v>0.95777363176110741</v>
      </c>
      <c r="H145" s="195">
        <f t="shared" si="31"/>
        <v>0.5484038950050103</v>
      </c>
    </row>
    <row r="146" spans="1:8" s="27" customFormat="1" x14ac:dyDescent="0.25">
      <c r="A146" s="87">
        <v>322</v>
      </c>
      <c r="B146" s="87"/>
      <c r="C146" s="94"/>
      <c r="D146" s="95">
        <f t="shared" si="33"/>
        <v>31216.04</v>
      </c>
      <c r="E146" s="95">
        <f t="shared" si="33"/>
        <v>54518.03</v>
      </c>
      <c r="F146" s="110">
        <f>F147</f>
        <v>29897.9</v>
      </c>
      <c r="G146" s="202">
        <f t="shared" si="30"/>
        <v>0.95777363176110741</v>
      </c>
      <c r="H146" s="202">
        <f t="shared" si="31"/>
        <v>0.5484038950050103</v>
      </c>
    </row>
    <row r="147" spans="1:8" x14ac:dyDescent="0.25">
      <c r="A147" s="96">
        <v>3222</v>
      </c>
      <c r="B147" s="96" t="s">
        <v>215</v>
      </c>
      <c r="C147" s="92" t="s">
        <v>61</v>
      </c>
      <c r="D147" s="93">
        <v>31216.04</v>
      </c>
      <c r="E147" s="93">
        <v>54518.03</v>
      </c>
      <c r="F147" s="93">
        <v>29897.9</v>
      </c>
      <c r="G147" s="202">
        <f t="shared" si="30"/>
        <v>0.95777363176110741</v>
      </c>
      <c r="H147" s="202">
        <f t="shared" si="31"/>
        <v>0.5484038950050103</v>
      </c>
    </row>
    <row r="148" spans="1:8" s="27" customFormat="1" x14ac:dyDescent="0.25">
      <c r="A148" s="256" t="s">
        <v>216</v>
      </c>
      <c r="B148" s="257"/>
      <c r="C148" s="258"/>
      <c r="D148" s="79">
        <f>D149</f>
        <v>1539.75</v>
      </c>
      <c r="E148" s="79">
        <f>E149</f>
        <v>2448.79</v>
      </c>
      <c r="F148" s="79">
        <f>F149</f>
        <v>1989.34</v>
      </c>
      <c r="G148" s="196">
        <f t="shared" si="30"/>
        <v>1.2919889592466309</v>
      </c>
      <c r="H148" s="196">
        <f t="shared" si="31"/>
        <v>0.81237672483144729</v>
      </c>
    </row>
    <row r="149" spans="1:8" s="27" customFormat="1" x14ac:dyDescent="0.25">
      <c r="A149" s="259" t="s">
        <v>297</v>
      </c>
      <c r="B149" s="259"/>
      <c r="C149" s="259"/>
      <c r="D149" s="106">
        <f t="shared" ref="D149:F150" si="34">D150</f>
        <v>1539.75</v>
      </c>
      <c r="E149" s="106">
        <f>E150</f>
        <v>2448.79</v>
      </c>
      <c r="F149" s="197">
        <f>F150</f>
        <v>1989.34</v>
      </c>
      <c r="G149" s="198">
        <f t="shared" si="30"/>
        <v>1.2919889592466309</v>
      </c>
      <c r="H149" s="198">
        <f t="shared" si="31"/>
        <v>0.81237672483144729</v>
      </c>
    </row>
    <row r="150" spans="1:8" s="27" customFormat="1" x14ac:dyDescent="0.25">
      <c r="A150" s="81">
        <v>3</v>
      </c>
      <c r="B150" s="81"/>
      <c r="C150" s="82" t="s">
        <v>57</v>
      </c>
      <c r="D150" s="83">
        <f t="shared" ref="D150:E152" si="35">D151</f>
        <v>1539.75</v>
      </c>
      <c r="E150" s="83">
        <f t="shared" si="35"/>
        <v>2448.79</v>
      </c>
      <c r="F150" s="83">
        <f t="shared" si="34"/>
        <v>1989.34</v>
      </c>
      <c r="G150" s="201">
        <f t="shared" si="30"/>
        <v>1.2919889592466309</v>
      </c>
      <c r="H150" s="201">
        <f t="shared" si="31"/>
        <v>0.81237672483144729</v>
      </c>
    </row>
    <row r="151" spans="1:8" s="27" customFormat="1" x14ac:dyDescent="0.25">
      <c r="A151" s="84">
        <v>32</v>
      </c>
      <c r="B151" s="84"/>
      <c r="C151" s="85" t="s">
        <v>10</v>
      </c>
      <c r="D151" s="86">
        <f t="shared" si="35"/>
        <v>1539.75</v>
      </c>
      <c r="E151" s="86">
        <f t="shared" si="35"/>
        <v>2448.79</v>
      </c>
      <c r="F151" s="86">
        <f>F152</f>
        <v>1989.34</v>
      </c>
      <c r="G151" s="195">
        <f t="shared" si="30"/>
        <v>1.2919889592466309</v>
      </c>
      <c r="H151" s="195">
        <f t="shared" si="31"/>
        <v>0.81237672483144729</v>
      </c>
    </row>
    <row r="152" spans="1:8" s="27" customFormat="1" x14ac:dyDescent="0.25">
      <c r="A152" s="87">
        <v>322</v>
      </c>
      <c r="B152" s="87"/>
      <c r="C152" s="94"/>
      <c r="D152" s="95">
        <f t="shared" si="35"/>
        <v>1539.75</v>
      </c>
      <c r="E152" s="95">
        <f t="shared" si="35"/>
        <v>2448.79</v>
      </c>
      <c r="F152" s="110">
        <f>F153</f>
        <v>1989.34</v>
      </c>
      <c r="G152" s="202">
        <f t="shared" si="30"/>
        <v>1.2919889592466309</v>
      </c>
      <c r="H152" s="202">
        <f t="shared" si="31"/>
        <v>0.81237672483144729</v>
      </c>
    </row>
    <row r="153" spans="1:8" x14ac:dyDescent="0.25">
      <c r="A153" s="96">
        <v>3222</v>
      </c>
      <c r="B153" s="96" t="s">
        <v>217</v>
      </c>
      <c r="C153" s="92" t="s">
        <v>61</v>
      </c>
      <c r="D153" s="93">
        <v>1539.75</v>
      </c>
      <c r="E153" s="93">
        <v>2448.79</v>
      </c>
      <c r="F153" s="93">
        <v>1989.34</v>
      </c>
      <c r="G153" s="202">
        <f t="shared" si="30"/>
        <v>1.2919889592466309</v>
      </c>
      <c r="H153" s="202">
        <f t="shared" si="31"/>
        <v>0.81237672483144729</v>
      </c>
    </row>
    <row r="154" spans="1:8" s="27" customFormat="1" x14ac:dyDescent="0.25">
      <c r="A154" s="256" t="s">
        <v>218</v>
      </c>
      <c r="B154" s="257"/>
      <c r="C154" s="258"/>
      <c r="D154" s="79">
        <f>D155</f>
        <v>0</v>
      </c>
      <c r="E154" s="79">
        <f>E155</f>
        <v>150</v>
      </c>
      <c r="F154" s="79">
        <f>F155</f>
        <v>0</v>
      </c>
      <c r="G154" s="196" t="e">
        <f t="shared" si="30"/>
        <v>#DIV/0!</v>
      </c>
      <c r="H154" s="196">
        <f t="shared" si="31"/>
        <v>0</v>
      </c>
    </row>
    <row r="155" spans="1:8" s="27" customFormat="1" x14ac:dyDescent="0.25">
      <c r="A155" s="259" t="s">
        <v>298</v>
      </c>
      <c r="B155" s="259"/>
      <c r="C155" s="259"/>
      <c r="D155" s="106">
        <f t="shared" ref="D155:F156" si="36">D156</f>
        <v>0</v>
      </c>
      <c r="E155" s="106">
        <f>E156</f>
        <v>150</v>
      </c>
      <c r="F155" s="106">
        <f>F156</f>
        <v>0</v>
      </c>
      <c r="G155" s="198" t="e">
        <f t="shared" si="30"/>
        <v>#DIV/0!</v>
      </c>
      <c r="H155" s="198">
        <f t="shared" si="31"/>
        <v>0</v>
      </c>
    </row>
    <row r="156" spans="1:8" s="27" customFormat="1" x14ac:dyDescent="0.25">
      <c r="A156" s="81">
        <v>3</v>
      </c>
      <c r="B156" s="81"/>
      <c r="C156" s="82" t="s">
        <v>57</v>
      </c>
      <c r="D156" s="83">
        <f t="shared" ref="D156:E158" si="37">D157</f>
        <v>0</v>
      </c>
      <c r="E156" s="83">
        <f t="shared" si="37"/>
        <v>150</v>
      </c>
      <c r="F156" s="83">
        <f t="shared" si="36"/>
        <v>0</v>
      </c>
      <c r="G156" s="201" t="e">
        <f t="shared" si="30"/>
        <v>#DIV/0!</v>
      </c>
      <c r="H156" s="201">
        <f t="shared" si="31"/>
        <v>0</v>
      </c>
    </row>
    <row r="157" spans="1:8" s="27" customFormat="1" x14ac:dyDescent="0.25">
      <c r="A157" s="84">
        <v>32</v>
      </c>
      <c r="B157" s="84"/>
      <c r="C157" s="85" t="s">
        <v>10</v>
      </c>
      <c r="D157" s="86">
        <f t="shared" si="37"/>
        <v>0</v>
      </c>
      <c r="E157" s="86">
        <f t="shared" si="37"/>
        <v>150</v>
      </c>
      <c r="F157" s="86">
        <f>F158</f>
        <v>0</v>
      </c>
      <c r="G157" s="195" t="e">
        <f t="shared" si="30"/>
        <v>#DIV/0!</v>
      </c>
      <c r="H157" s="195">
        <f t="shared" si="31"/>
        <v>0</v>
      </c>
    </row>
    <row r="158" spans="1:8" s="27" customFormat="1" x14ac:dyDescent="0.25">
      <c r="A158" s="87">
        <v>322</v>
      </c>
      <c r="B158" s="87"/>
      <c r="C158" s="94"/>
      <c r="D158" s="95">
        <f t="shared" si="37"/>
        <v>0</v>
      </c>
      <c r="E158" s="95">
        <f t="shared" si="37"/>
        <v>150</v>
      </c>
      <c r="F158" s="110">
        <f>F159</f>
        <v>0</v>
      </c>
      <c r="G158" s="202" t="e">
        <f t="shared" si="30"/>
        <v>#DIV/0!</v>
      </c>
      <c r="H158" s="202">
        <f t="shared" si="31"/>
        <v>0</v>
      </c>
    </row>
    <row r="159" spans="1:8" x14ac:dyDescent="0.25">
      <c r="A159" s="96">
        <v>3222</v>
      </c>
      <c r="B159" s="96" t="s">
        <v>219</v>
      </c>
      <c r="C159" s="92" t="s">
        <v>61</v>
      </c>
      <c r="D159" s="93">
        <v>0</v>
      </c>
      <c r="E159" s="93">
        <v>150</v>
      </c>
      <c r="F159" s="93">
        <v>0</v>
      </c>
      <c r="G159" s="202" t="e">
        <f t="shared" si="30"/>
        <v>#DIV/0!</v>
      </c>
      <c r="H159" s="202">
        <f t="shared" si="31"/>
        <v>0</v>
      </c>
    </row>
    <row r="160" spans="1:8" ht="23.25" customHeight="1" x14ac:dyDescent="0.25">
      <c r="A160" s="256" t="s">
        <v>271</v>
      </c>
      <c r="B160" s="257"/>
      <c r="C160" s="258"/>
      <c r="D160" s="79">
        <f>D161+D176</f>
        <v>7623.73</v>
      </c>
      <c r="E160" s="79">
        <f>E161+E176</f>
        <v>30343.58</v>
      </c>
      <c r="F160" s="79">
        <f>F161+F176</f>
        <v>14621.650000000001</v>
      </c>
      <c r="G160" s="196">
        <f t="shared" si="30"/>
        <v>1.9179128851625127</v>
      </c>
      <c r="H160" s="196">
        <f t="shared" si="31"/>
        <v>0.48186964095864759</v>
      </c>
    </row>
    <row r="161" spans="1:8" x14ac:dyDescent="0.25">
      <c r="A161" s="259" t="s">
        <v>212</v>
      </c>
      <c r="B161" s="259"/>
      <c r="C161" s="259"/>
      <c r="D161" s="106">
        <f t="shared" ref="D161" si="38">D162</f>
        <v>1563.98</v>
      </c>
      <c r="E161" s="106">
        <f>E162</f>
        <v>6031.58</v>
      </c>
      <c r="F161" s="106">
        <f>F162</f>
        <v>2532.9700000000003</v>
      </c>
      <c r="G161" s="198">
        <f t="shared" si="30"/>
        <v>1.6195667463778312</v>
      </c>
      <c r="H161" s="198">
        <f t="shared" si="31"/>
        <v>0.41995132287062431</v>
      </c>
    </row>
    <row r="162" spans="1:8" x14ac:dyDescent="0.25">
      <c r="A162" s="81">
        <v>3</v>
      </c>
      <c r="B162" s="81"/>
      <c r="C162" s="82" t="s">
        <v>57</v>
      </c>
      <c r="D162" s="83">
        <f>D163+D170</f>
        <v>1563.98</v>
      </c>
      <c r="E162" s="83">
        <f>E163+E170</f>
        <v>6031.58</v>
      </c>
      <c r="F162" s="83">
        <f>F163+F170</f>
        <v>2532.9700000000003</v>
      </c>
      <c r="G162" s="201">
        <f t="shared" si="30"/>
        <v>1.6195667463778312</v>
      </c>
      <c r="H162" s="201">
        <f t="shared" si="31"/>
        <v>0.41995132287062431</v>
      </c>
    </row>
    <row r="163" spans="1:8" x14ac:dyDescent="0.25">
      <c r="A163" s="84">
        <v>31</v>
      </c>
      <c r="B163" s="84"/>
      <c r="C163" s="85" t="s">
        <v>4</v>
      </c>
      <c r="D163" s="86">
        <f>D164+D166+D168</f>
        <v>1024.45</v>
      </c>
      <c r="E163" s="86">
        <f>E164+E166+E168</f>
        <v>4653.8500000000004</v>
      </c>
      <c r="F163" s="86">
        <f>F164+F166+F168</f>
        <v>1775.65</v>
      </c>
      <c r="G163" s="195">
        <f t="shared" si="30"/>
        <v>1.733271511542779</v>
      </c>
      <c r="H163" s="195">
        <f t="shared" si="31"/>
        <v>0.3815443127732952</v>
      </c>
    </row>
    <row r="164" spans="1:8" x14ac:dyDescent="0.25">
      <c r="A164" s="87">
        <v>311</v>
      </c>
      <c r="B164" s="87"/>
      <c r="C164" s="94" t="s">
        <v>213</v>
      </c>
      <c r="D164" s="95">
        <f>D165</f>
        <v>0</v>
      </c>
      <c r="E164" s="95">
        <f>E165</f>
        <v>0</v>
      </c>
      <c r="F164" s="110">
        <f>F165</f>
        <v>0</v>
      </c>
      <c r="G164" s="202" t="e">
        <f t="shared" si="30"/>
        <v>#DIV/0!</v>
      </c>
      <c r="H164" s="202" t="e">
        <f t="shared" si="31"/>
        <v>#DIV/0!</v>
      </c>
    </row>
    <row r="165" spans="1:8" x14ac:dyDescent="0.25">
      <c r="A165" s="96">
        <v>3111</v>
      </c>
      <c r="B165" s="96" t="s">
        <v>247</v>
      </c>
      <c r="C165" s="92" t="s">
        <v>20</v>
      </c>
      <c r="D165" s="93">
        <v>0</v>
      </c>
      <c r="E165" s="93">
        <v>0</v>
      </c>
      <c r="F165" s="93">
        <v>0</v>
      </c>
      <c r="G165" s="202" t="e">
        <f t="shared" si="30"/>
        <v>#DIV/0!</v>
      </c>
      <c r="H165" s="202" t="e">
        <f t="shared" si="31"/>
        <v>#DIV/0!</v>
      </c>
    </row>
    <row r="166" spans="1:8" s="27" customFormat="1" x14ac:dyDescent="0.25">
      <c r="A166" s="107">
        <v>312</v>
      </c>
      <c r="B166" s="107"/>
      <c r="C166" s="108" t="s">
        <v>82</v>
      </c>
      <c r="D166" s="110">
        <f>D167</f>
        <v>400</v>
      </c>
      <c r="E166" s="110">
        <f>E167</f>
        <v>1600</v>
      </c>
      <c r="F166" s="110">
        <f>F167</f>
        <v>800</v>
      </c>
      <c r="G166" s="202">
        <f t="shared" ref="G166:G189" si="39">F166/D166</f>
        <v>2</v>
      </c>
      <c r="H166" s="202">
        <f t="shared" ref="H166:H189" si="40">F166/E166</f>
        <v>0.5</v>
      </c>
    </row>
    <row r="167" spans="1:8" x14ac:dyDescent="0.25">
      <c r="A167" s="96">
        <v>3121</v>
      </c>
      <c r="B167" s="96" t="s">
        <v>248</v>
      </c>
      <c r="C167" s="92" t="s">
        <v>82</v>
      </c>
      <c r="D167" s="93">
        <v>400</v>
      </c>
      <c r="E167" s="93">
        <v>1600</v>
      </c>
      <c r="F167" s="93">
        <v>800</v>
      </c>
      <c r="G167" s="202">
        <f t="shared" si="39"/>
        <v>2</v>
      </c>
      <c r="H167" s="202">
        <f t="shared" si="40"/>
        <v>0.5</v>
      </c>
    </row>
    <row r="168" spans="1:8" s="27" customFormat="1" x14ac:dyDescent="0.25">
      <c r="A168" s="107">
        <v>313</v>
      </c>
      <c r="B168" s="107"/>
      <c r="C168" s="108" t="s">
        <v>83</v>
      </c>
      <c r="D168" s="110">
        <f>D169</f>
        <v>624.45000000000005</v>
      </c>
      <c r="E168" s="110">
        <f>E169</f>
        <v>3053.85</v>
      </c>
      <c r="F168" s="110">
        <f>F169</f>
        <v>975.65</v>
      </c>
      <c r="G168" s="202">
        <f t="shared" si="39"/>
        <v>1.5624149251341179</v>
      </c>
      <c r="H168" s="202">
        <f t="shared" si="40"/>
        <v>0.31948196538795293</v>
      </c>
    </row>
    <row r="169" spans="1:8" x14ac:dyDescent="0.25">
      <c r="A169" s="96">
        <v>3132</v>
      </c>
      <c r="B169" s="96" t="s">
        <v>249</v>
      </c>
      <c r="C169" s="92" t="s">
        <v>84</v>
      </c>
      <c r="D169" s="93">
        <v>624.45000000000005</v>
      </c>
      <c r="E169" s="93">
        <v>3053.85</v>
      </c>
      <c r="F169" s="93">
        <v>975.65</v>
      </c>
      <c r="G169" s="202">
        <f t="shared" si="39"/>
        <v>1.5624149251341179</v>
      </c>
      <c r="H169" s="202">
        <f t="shared" si="40"/>
        <v>0.31948196538795293</v>
      </c>
    </row>
    <row r="170" spans="1:8" s="27" customFormat="1" x14ac:dyDescent="0.25">
      <c r="A170" s="105">
        <v>32</v>
      </c>
      <c r="B170" s="105"/>
      <c r="C170" s="85" t="s">
        <v>10</v>
      </c>
      <c r="D170" s="86">
        <f t="shared" ref="D170" si="41">D171</f>
        <v>539.53</v>
      </c>
      <c r="E170" s="86">
        <f>E171+E174</f>
        <v>1377.73</v>
      </c>
      <c r="F170" s="86">
        <f>F171</f>
        <v>757.32</v>
      </c>
      <c r="G170" s="195">
        <f t="shared" si="39"/>
        <v>1.4036661538746689</v>
      </c>
      <c r="H170" s="195">
        <f t="shared" si="40"/>
        <v>0.5496868036552881</v>
      </c>
    </row>
    <row r="171" spans="1:8" s="27" customFormat="1" x14ac:dyDescent="0.25">
      <c r="A171" s="107">
        <v>321</v>
      </c>
      <c r="B171" s="107"/>
      <c r="C171" s="108" t="s">
        <v>21</v>
      </c>
      <c r="D171" s="110">
        <f>D173+D175</f>
        <v>539.53</v>
      </c>
      <c r="E171" s="110">
        <f>E173</f>
        <v>1377.73</v>
      </c>
      <c r="F171" s="110">
        <f>F172+F173</f>
        <v>757.32</v>
      </c>
      <c r="G171" s="202">
        <f t="shared" si="39"/>
        <v>1.4036661538746689</v>
      </c>
      <c r="H171" s="202">
        <f t="shared" si="40"/>
        <v>0.5496868036552881</v>
      </c>
    </row>
    <row r="172" spans="1:8" s="55" customFormat="1" x14ac:dyDescent="0.25">
      <c r="A172" s="96">
        <v>3211</v>
      </c>
      <c r="B172" s="96" t="s">
        <v>301</v>
      </c>
      <c r="C172" s="92" t="s">
        <v>22</v>
      </c>
      <c r="D172" s="93">
        <v>0</v>
      </c>
      <c r="E172" s="93">
        <v>0</v>
      </c>
      <c r="F172" s="93">
        <v>30</v>
      </c>
      <c r="G172" s="202" t="e">
        <f t="shared" si="39"/>
        <v>#DIV/0!</v>
      </c>
      <c r="H172" s="202" t="e">
        <f t="shared" si="40"/>
        <v>#DIV/0!</v>
      </c>
    </row>
    <row r="173" spans="1:8" s="55" customFormat="1" ht="24" x14ac:dyDescent="0.25">
      <c r="A173" s="96">
        <v>3212</v>
      </c>
      <c r="B173" s="96" t="s">
        <v>245</v>
      </c>
      <c r="C173" s="92" t="s">
        <v>199</v>
      </c>
      <c r="D173" s="93">
        <v>539.53</v>
      </c>
      <c r="E173" s="93">
        <v>1377.73</v>
      </c>
      <c r="F173" s="93">
        <v>727.32</v>
      </c>
      <c r="G173" s="202">
        <f t="shared" si="39"/>
        <v>1.348062202287176</v>
      </c>
      <c r="H173" s="202">
        <f t="shared" si="40"/>
        <v>0.5279118550078753</v>
      </c>
    </row>
    <row r="174" spans="1:8" s="55" customFormat="1" x14ac:dyDescent="0.25">
      <c r="A174" s="107">
        <v>323</v>
      </c>
      <c r="B174" s="107"/>
      <c r="C174" s="189" t="s">
        <v>64</v>
      </c>
      <c r="D174" s="110">
        <v>0</v>
      </c>
      <c r="E174" s="110">
        <f>E175</f>
        <v>0</v>
      </c>
      <c r="F174" s="110">
        <f>F175</f>
        <v>0</v>
      </c>
      <c r="G174" s="202" t="e">
        <f t="shared" si="39"/>
        <v>#DIV/0!</v>
      </c>
      <c r="H174" s="202" t="e">
        <f t="shared" si="40"/>
        <v>#DIV/0!</v>
      </c>
    </row>
    <row r="175" spans="1:8" x14ac:dyDescent="0.25">
      <c r="A175" s="96">
        <v>3236</v>
      </c>
      <c r="B175" s="96" t="s">
        <v>250</v>
      </c>
      <c r="C175" s="190" t="s">
        <v>67</v>
      </c>
      <c r="D175" s="93">
        <v>0</v>
      </c>
      <c r="E175" s="93">
        <v>0</v>
      </c>
      <c r="F175" s="93">
        <v>0</v>
      </c>
      <c r="G175" s="202" t="e">
        <f t="shared" si="39"/>
        <v>#DIV/0!</v>
      </c>
      <c r="H175" s="202" t="e">
        <f t="shared" si="40"/>
        <v>#DIV/0!</v>
      </c>
    </row>
    <row r="176" spans="1:8" x14ac:dyDescent="0.25">
      <c r="A176" s="259" t="s">
        <v>299</v>
      </c>
      <c r="B176" s="259"/>
      <c r="C176" s="259"/>
      <c r="D176" s="106">
        <f t="shared" ref="D176" si="42">D177</f>
        <v>6059.75</v>
      </c>
      <c r="E176" s="106">
        <f>E177</f>
        <v>24312</v>
      </c>
      <c r="F176" s="106">
        <f>F177</f>
        <v>12088.68</v>
      </c>
      <c r="G176" s="198">
        <f t="shared" si="39"/>
        <v>1.9949139815999011</v>
      </c>
      <c r="H176" s="198">
        <f t="shared" si="40"/>
        <v>0.49723099703849954</v>
      </c>
    </row>
    <row r="177" spans="1:8" x14ac:dyDescent="0.25">
      <c r="A177" s="81">
        <v>3</v>
      </c>
      <c r="B177" s="81"/>
      <c r="C177" s="82" t="s">
        <v>57</v>
      </c>
      <c r="D177" s="83">
        <f>D178+D185</f>
        <v>6059.75</v>
      </c>
      <c r="E177" s="83">
        <f>E178+E185</f>
        <v>24312</v>
      </c>
      <c r="F177" s="83">
        <f>F178+F185</f>
        <v>12088.68</v>
      </c>
      <c r="G177" s="201">
        <f t="shared" si="39"/>
        <v>1.9949139815999011</v>
      </c>
      <c r="H177" s="201">
        <f t="shared" si="40"/>
        <v>0.49723099703849954</v>
      </c>
    </row>
    <row r="178" spans="1:8" x14ac:dyDescent="0.25">
      <c r="A178" s="84">
        <v>31</v>
      </c>
      <c r="B178" s="84"/>
      <c r="C178" s="85" t="s">
        <v>4</v>
      </c>
      <c r="D178" s="86">
        <f>D179+D181+D183</f>
        <v>6059.75</v>
      </c>
      <c r="E178" s="86">
        <f>E179+E181+E183</f>
        <v>24312</v>
      </c>
      <c r="F178" s="86">
        <f>F179+F181+F183</f>
        <v>12088.68</v>
      </c>
      <c r="G178" s="195">
        <f t="shared" si="39"/>
        <v>1.9949139815999011</v>
      </c>
      <c r="H178" s="195">
        <f t="shared" si="40"/>
        <v>0.49723099703849954</v>
      </c>
    </row>
    <row r="179" spans="1:8" x14ac:dyDescent="0.25">
      <c r="A179" s="87">
        <v>311</v>
      </c>
      <c r="B179" s="87"/>
      <c r="C179" s="94" t="s">
        <v>213</v>
      </c>
      <c r="D179" s="95">
        <f>D180</f>
        <v>5737.5</v>
      </c>
      <c r="E179" s="95">
        <f>E180</f>
        <v>23490</v>
      </c>
      <c r="F179" s="110">
        <f>F180</f>
        <v>11214</v>
      </c>
      <c r="G179" s="202">
        <f t="shared" si="39"/>
        <v>1.9545098039215687</v>
      </c>
      <c r="H179" s="202">
        <f t="shared" si="40"/>
        <v>0.47739463601532567</v>
      </c>
    </row>
    <row r="180" spans="1:8" x14ac:dyDescent="0.25">
      <c r="A180" s="96">
        <v>3111</v>
      </c>
      <c r="B180" s="96" t="s">
        <v>251</v>
      </c>
      <c r="C180" s="92" t="s">
        <v>20</v>
      </c>
      <c r="D180" s="93">
        <v>5737.5</v>
      </c>
      <c r="E180" s="93">
        <v>23490</v>
      </c>
      <c r="F180" s="93">
        <v>11214</v>
      </c>
      <c r="G180" s="202">
        <f t="shared" si="39"/>
        <v>1.9545098039215687</v>
      </c>
      <c r="H180" s="202">
        <f t="shared" si="40"/>
        <v>0.47739463601532567</v>
      </c>
    </row>
    <row r="181" spans="1:8" x14ac:dyDescent="0.25">
      <c r="A181" s="107">
        <v>312</v>
      </c>
      <c r="B181" s="107"/>
      <c r="C181" s="108" t="s">
        <v>82</v>
      </c>
      <c r="D181" s="110">
        <f>D182</f>
        <v>0</v>
      </c>
      <c r="E181" s="110">
        <f>E182</f>
        <v>0</v>
      </c>
      <c r="F181" s="110">
        <f>F182</f>
        <v>0</v>
      </c>
      <c r="G181" s="202" t="e">
        <f t="shared" si="39"/>
        <v>#DIV/0!</v>
      </c>
      <c r="H181" s="202" t="e">
        <f t="shared" si="40"/>
        <v>#DIV/0!</v>
      </c>
    </row>
    <row r="182" spans="1:8" x14ac:dyDescent="0.25">
      <c r="A182" s="96">
        <v>3121</v>
      </c>
      <c r="B182" s="96" t="s">
        <v>252</v>
      </c>
      <c r="C182" s="92" t="s">
        <v>82</v>
      </c>
      <c r="D182" s="93">
        <v>0</v>
      </c>
      <c r="E182" s="93">
        <v>0</v>
      </c>
      <c r="F182" s="93">
        <v>0</v>
      </c>
      <c r="G182" s="202" t="e">
        <f t="shared" si="39"/>
        <v>#DIV/0!</v>
      </c>
      <c r="H182" s="202" t="e">
        <f t="shared" si="40"/>
        <v>#DIV/0!</v>
      </c>
    </row>
    <row r="183" spans="1:8" x14ac:dyDescent="0.25">
      <c r="A183" s="107">
        <v>313</v>
      </c>
      <c r="B183" s="107"/>
      <c r="C183" s="108" t="s">
        <v>83</v>
      </c>
      <c r="D183" s="110">
        <f>D184</f>
        <v>322.25</v>
      </c>
      <c r="E183" s="110">
        <f>E184</f>
        <v>822</v>
      </c>
      <c r="F183" s="110">
        <f>F184</f>
        <v>874.68</v>
      </c>
      <c r="G183" s="202">
        <f t="shared" si="39"/>
        <v>2.7142901474010861</v>
      </c>
      <c r="H183" s="202">
        <f t="shared" si="40"/>
        <v>1.0640875912408758</v>
      </c>
    </row>
    <row r="184" spans="1:8" x14ac:dyDescent="0.25">
      <c r="A184" s="96">
        <v>3132</v>
      </c>
      <c r="B184" s="96" t="s">
        <v>253</v>
      </c>
      <c r="C184" s="92" t="s">
        <v>84</v>
      </c>
      <c r="D184" s="93">
        <v>322.25</v>
      </c>
      <c r="E184" s="93">
        <v>822</v>
      </c>
      <c r="F184" s="93">
        <v>874.68</v>
      </c>
      <c r="G184" s="202">
        <f t="shared" si="39"/>
        <v>2.7142901474010861</v>
      </c>
      <c r="H184" s="202">
        <f t="shared" si="40"/>
        <v>1.0640875912408758</v>
      </c>
    </row>
    <row r="185" spans="1:8" s="27" customFormat="1" x14ac:dyDescent="0.25">
      <c r="A185" s="105">
        <v>32</v>
      </c>
      <c r="B185" s="105"/>
      <c r="C185" s="85" t="s">
        <v>10</v>
      </c>
      <c r="D185" s="86">
        <f t="shared" ref="D185:F186" si="43">D186</f>
        <v>0</v>
      </c>
      <c r="E185" s="86">
        <f>E186+E188</f>
        <v>0</v>
      </c>
      <c r="F185" s="86">
        <f t="shared" si="43"/>
        <v>0</v>
      </c>
      <c r="G185" s="195" t="e">
        <f t="shared" si="39"/>
        <v>#DIV/0!</v>
      </c>
      <c r="H185" s="195" t="e">
        <f t="shared" si="40"/>
        <v>#DIV/0!</v>
      </c>
    </row>
    <row r="186" spans="1:8" s="27" customFormat="1" x14ac:dyDescent="0.25">
      <c r="A186" s="107">
        <v>321</v>
      </c>
      <c r="B186" s="107"/>
      <c r="C186" s="108" t="s">
        <v>21</v>
      </c>
      <c r="D186" s="110">
        <f t="shared" si="43"/>
        <v>0</v>
      </c>
      <c r="E186" s="110">
        <f t="shared" si="43"/>
        <v>0</v>
      </c>
      <c r="F186" s="110">
        <f t="shared" si="43"/>
        <v>0</v>
      </c>
      <c r="G186" s="202" t="e">
        <f t="shared" si="39"/>
        <v>#DIV/0!</v>
      </c>
      <c r="H186" s="202" t="e">
        <f t="shared" si="40"/>
        <v>#DIV/0!</v>
      </c>
    </row>
    <row r="187" spans="1:8" ht="24" x14ac:dyDescent="0.25">
      <c r="A187" s="96">
        <v>3212</v>
      </c>
      <c r="B187" s="96" t="s">
        <v>254</v>
      </c>
      <c r="C187" s="92" t="s">
        <v>199</v>
      </c>
      <c r="D187" s="93">
        <v>0</v>
      </c>
      <c r="E187" s="93">
        <v>0</v>
      </c>
      <c r="F187" s="93"/>
      <c r="G187" s="202" t="e">
        <f t="shared" si="39"/>
        <v>#DIV/0!</v>
      </c>
      <c r="H187" s="202" t="e">
        <f t="shared" si="40"/>
        <v>#DIV/0!</v>
      </c>
    </row>
    <row r="188" spans="1:8" x14ac:dyDescent="0.25">
      <c r="A188" s="107">
        <v>323</v>
      </c>
      <c r="B188" s="107"/>
      <c r="C188" s="108" t="s">
        <v>64</v>
      </c>
      <c r="D188" s="110">
        <v>0</v>
      </c>
      <c r="E188" s="110">
        <f>E189</f>
        <v>0</v>
      </c>
      <c r="F188" s="194">
        <f>F189</f>
        <v>0</v>
      </c>
      <c r="G188" s="202" t="e">
        <f t="shared" si="39"/>
        <v>#DIV/0!</v>
      </c>
      <c r="H188" s="202" t="e">
        <f t="shared" si="40"/>
        <v>#DIV/0!</v>
      </c>
    </row>
    <row r="189" spans="1:8" x14ac:dyDescent="0.25">
      <c r="A189" s="191">
        <v>3236</v>
      </c>
      <c r="B189" s="191" t="s">
        <v>246</v>
      </c>
      <c r="C189" s="192" t="s">
        <v>67</v>
      </c>
      <c r="D189" s="193">
        <v>0</v>
      </c>
      <c r="E189" s="193">
        <v>0</v>
      </c>
      <c r="F189" s="203"/>
      <c r="G189" s="202" t="e">
        <f t="shared" si="39"/>
        <v>#DIV/0!</v>
      </c>
      <c r="H189" s="202" t="e">
        <f t="shared" si="40"/>
        <v>#DIV/0!</v>
      </c>
    </row>
  </sheetData>
  <mergeCells count="29">
    <mergeCell ref="A1:H1"/>
    <mergeCell ref="A2:H2"/>
    <mergeCell ref="A3:H3"/>
    <mergeCell ref="A6:C6"/>
    <mergeCell ref="A10:C10"/>
    <mergeCell ref="A7:C7"/>
    <mergeCell ref="A8:C8"/>
    <mergeCell ref="A9:C9"/>
    <mergeCell ref="A4:B4"/>
    <mergeCell ref="A5:B5"/>
    <mergeCell ref="A142:C142"/>
    <mergeCell ref="A143:C143"/>
    <mergeCell ref="A11:C11"/>
    <mergeCell ref="A130:C130"/>
    <mergeCell ref="A12:C12"/>
    <mergeCell ref="A56:C56"/>
    <mergeCell ref="A76:C76"/>
    <mergeCell ref="A88:C88"/>
    <mergeCell ref="A50:C50"/>
    <mergeCell ref="A51:C51"/>
    <mergeCell ref="A44:C44"/>
    <mergeCell ref="A45:C45"/>
    <mergeCell ref="A160:C160"/>
    <mergeCell ref="A161:C161"/>
    <mergeCell ref="A176:C176"/>
    <mergeCell ref="A148:C148"/>
    <mergeCell ref="A149:C149"/>
    <mergeCell ref="A154:C154"/>
    <mergeCell ref="A155:C15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admin</cp:lastModifiedBy>
  <cp:lastPrinted>2026-07-09T06:50:16Z</cp:lastPrinted>
  <dcterms:created xsi:type="dcterms:W3CDTF">2022-08-12T12:51:27Z</dcterms:created>
  <dcterms:modified xsi:type="dcterms:W3CDTF">2026-07-13T06:44:01Z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