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NIKOLINA GLAVNA KNJIGA\IZVRŠENJA\2025\IZVRŠENJE 01-12-2025\"/>
    </mc:Choice>
  </mc:AlternateContent>
  <bookViews>
    <workbookView xWindow="0" yWindow="0" windowWidth="21600" windowHeight="8430" firstSheet="3" activeTab="6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" sheetId="9" r:id="rId5"/>
    <sheet name="Račun fin prema izvorima f" sheetId="10" r:id="rId6"/>
    <sheet name="POSEBNI DIO" sheetId="12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8" l="1"/>
  <c r="E8" i="8" l="1"/>
  <c r="I22" i="3"/>
  <c r="I23" i="1" l="1"/>
  <c r="E7" i="8" l="1"/>
  <c r="G65" i="3"/>
  <c r="H44" i="3"/>
  <c r="G44" i="3"/>
  <c r="D8" i="8"/>
  <c r="C17" i="8"/>
  <c r="F10" i="12"/>
  <c r="E10" i="12"/>
  <c r="D10" i="12"/>
  <c r="D203" i="12"/>
  <c r="D183" i="12"/>
  <c r="D145" i="12"/>
  <c r="D144" i="12" s="1"/>
  <c r="D130" i="12"/>
  <c r="D139" i="12"/>
  <c r="D70" i="12"/>
  <c r="D71" i="12"/>
  <c r="D67" i="12"/>
  <c r="D66" i="12"/>
  <c r="D59" i="12"/>
  <c r="D58" i="12" s="1"/>
  <c r="D53" i="12"/>
  <c r="D52" i="12" s="1"/>
  <c r="D51" i="12" s="1"/>
  <c r="D188" i="12"/>
  <c r="D189" i="12"/>
  <c r="D41" i="12"/>
  <c r="I87" i="3" l="1"/>
  <c r="I67" i="3"/>
  <c r="I79" i="3"/>
  <c r="K92" i="3"/>
  <c r="J92" i="3"/>
  <c r="K89" i="3"/>
  <c r="J89" i="3"/>
  <c r="I91" i="3"/>
  <c r="J80" i="3"/>
  <c r="J66" i="3"/>
  <c r="K66" i="3"/>
  <c r="K80" i="3"/>
  <c r="I65" i="3"/>
  <c r="J65" i="3" s="1"/>
  <c r="J91" i="3" l="1"/>
  <c r="F36" i="8"/>
  <c r="F11" i="8"/>
  <c r="F100" i="12"/>
  <c r="F126" i="12"/>
  <c r="F115" i="12"/>
  <c r="F79" i="12"/>
  <c r="F67" i="12"/>
  <c r="F66" i="12" s="1"/>
  <c r="F95" i="12"/>
  <c r="F93" i="12"/>
  <c r="D93" i="12"/>
  <c r="E53" i="12"/>
  <c r="E100" i="12"/>
  <c r="H49" i="12"/>
  <c r="G49" i="12"/>
  <c r="F48" i="12"/>
  <c r="F47" i="12" s="1"/>
  <c r="F46" i="12" s="1"/>
  <c r="F45" i="12" s="1"/>
  <c r="F44" i="12" s="1"/>
  <c r="E48" i="12"/>
  <c r="E47" i="12" s="1"/>
  <c r="E126" i="12"/>
  <c r="H127" i="12"/>
  <c r="G127" i="12"/>
  <c r="E115" i="12"/>
  <c r="E79" i="12"/>
  <c r="H87" i="12"/>
  <c r="G87" i="12"/>
  <c r="F86" i="12"/>
  <c r="E86" i="12"/>
  <c r="D86" i="12"/>
  <c r="E59" i="12"/>
  <c r="E62" i="12"/>
  <c r="H68" i="12"/>
  <c r="G68" i="12"/>
  <c r="E67" i="12"/>
  <c r="E66" i="12" s="1"/>
  <c r="F54" i="12"/>
  <c r="F53" i="12" s="1"/>
  <c r="H55" i="12"/>
  <c r="G55" i="12"/>
  <c r="E54" i="12"/>
  <c r="D57" i="12"/>
  <c r="E22" i="12"/>
  <c r="E27" i="12"/>
  <c r="E34" i="12"/>
  <c r="G36" i="8"/>
  <c r="G11" i="8"/>
  <c r="H91" i="3"/>
  <c r="K91" i="3" s="1"/>
  <c r="H79" i="3"/>
  <c r="H65" i="3"/>
  <c r="K65" i="3" s="1"/>
  <c r="H86" i="12" l="1"/>
  <c r="D47" i="12"/>
  <c r="D46" i="12" s="1"/>
  <c r="D45" i="12" s="1"/>
  <c r="D44" i="12" s="1"/>
  <c r="G86" i="12"/>
  <c r="E46" i="12"/>
  <c r="E45" i="12" s="1"/>
  <c r="E44" i="12" s="1"/>
  <c r="H48" i="12"/>
  <c r="G48" i="12"/>
  <c r="H47" i="12"/>
  <c r="H54" i="12"/>
  <c r="G54" i="12"/>
  <c r="J81" i="3"/>
  <c r="J84" i="3"/>
  <c r="J88" i="3"/>
  <c r="J90" i="3"/>
  <c r="J94" i="3"/>
  <c r="K81" i="3"/>
  <c r="K84" i="3"/>
  <c r="K88" i="3"/>
  <c r="K90" i="3"/>
  <c r="K94" i="3"/>
  <c r="K76" i="3"/>
  <c r="K77" i="3"/>
  <c r="J76" i="3"/>
  <c r="J77" i="3"/>
  <c r="K48" i="3"/>
  <c r="K49" i="3"/>
  <c r="K50" i="3"/>
  <c r="K51" i="3"/>
  <c r="K53" i="3"/>
  <c r="K54" i="3"/>
  <c r="K55" i="3"/>
  <c r="K56" i="3"/>
  <c r="K57" i="3"/>
  <c r="K59" i="3"/>
  <c r="K60" i="3"/>
  <c r="K61" i="3"/>
  <c r="K62" i="3"/>
  <c r="K63" i="3"/>
  <c r="K64" i="3"/>
  <c r="K68" i="3"/>
  <c r="K69" i="3"/>
  <c r="K70" i="3"/>
  <c r="K71" i="3"/>
  <c r="K72" i="3"/>
  <c r="K73" i="3"/>
  <c r="J49" i="3"/>
  <c r="J50" i="3"/>
  <c r="J51" i="3"/>
  <c r="J53" i="3"/>
  <c r="J54" i="3"/>
  <c r="J55" i="3"/>
  <c r="J56" i="3"/>
  <c r="J57" i="3"/>
  <c r="J59" i="3"/>
  <c r="J60" i="3"/>
  <c r="J61" i="3"/>
  <c r="J62" i="3"/>
  <c r="J63" i="3"/>
  <c r="J64" i="3"/>
  <c r="J68" i="3"/>
  <c r="J69" i="3"/>
  <c r="J70" i="3"/>
  <c r="J71" i="3"/>
  <c r="J72" i="3"/>
  <c r="J73" i="3"/>
  <c r="K45" i="3"/>
  <c r="J45" i="3"/>
  <c r="G46" i="12" l="1"/>
  <c r="G47" i="12"/>
  <c r="H46" i="12"/>
  <c r="H45" i="12"/>
  <c r="G45" i="12"/>
  <c r="J23" i="3"/>
  <c r="J24" i="3"/>
  <c r="J26" i="3"/>
  <c r="J27" i="3"/>
  <c r="J30" i="3"/>
  <c r="J31" i="3"/>
  <c r="K13" i="1" l="1"/>
  <c r="J13" i="1"/>
  <c r="J9" i="1"/>
  <c r="J12" i="1"/>
  <c r="K9" i="1"/>
  <c r="K12" i="1"/>
  <c r="G34" i="8"/>
  <c r="G35" i="8"/>
  <c r="G37" i="8"/>
  <c r="G39" i="8"/>
  <c r="G41" i="8"/>
  <c r="G43" i="8"/>
  <c r="G44" i="8"/>
  <c r="G45" i="8"/>
  <c r="G46" i="8"/>
  <c r="G47" i="8"/>
  <c r="G48" i="8"/>
  <c r="G50" i="8"/>
  <c r="F34" i="8"/>
  <c r="F35" i="8"/>
  <c r="F37" i="8"/>
  <c r="F39" i="8"/>
  <c r="F41" i="8"/>
  <c r="F43" i="8"/>
  <c r="F44" i="8"/>
  <c r="F45" i="8"/>
  <c r="F46" i="8"/>
  <c r="F47" i="8"/>
  <c r="F48" i="8"/>
  <c r="F50" i="8"/>
  <c r="G27" i="8"/>
  <c r="G28" i="8"/>
  <c r="G29" i="8"/>
  <c r="G30" i="8"/>
  <c r="F27" i="8"/>
  <c r="F28" i="8"/>
  <c r="F29" i="8"/>
  <c r="F30" i="8"/>
  <c r="G9" i="8"/>
  <c r="G10" i="8"/>
  <c r="G12" i="8"/>
  <c r="G14" i="8"/>
  <c r="G16" i="8"/>
  <c r="G18" i="8"/>
  <c r="G19" i="8"/>
  <c r="G20" i="8"/>
  <c r="G21" i="8"/>
  <c r="G22" i="8"/>
  <c r="G23" i="8"/>
  <c r="G25" i="8"/>
  <c r="F9" i="8"/>
  <c r="F10" i="8"/>
  <c r="F12" i="8"/>
  <c r="F14" i="8"/>
  <c r="F16" i="8"/>
  <c r="F18" i="8"/>
  <c r="F19" i="8"/>
  <c r="F20" i="8"/>
  <c r="F21" i="8"/>
  <c r="F22" i="8"/>
  <c r="F23" i="8"/>
  <c r="F25" i="8"/>
  <c r="K35" i="3"/>
  <c r="K30" i="3"/>
  <c r="K31" i="3"/>
  <c r="K23" i="3"/>
  <c r="K24" i="3"/>
  <c r="K26" i="3"/>
  <c r="K27" i="3"/>
  <c r="K20" i="3"/>
  <c r="K12" i="3"/>
  <c r="K13" i="3"/>
  <c r="K15" i="3"/>
  <c r="K17" i="3"/>
  <c r="D64" i="12" l="1"/>
  <c r="E64" i="12"/>
  <c r="E58" i="12" s="1"/>
  <c r="H16" i="12"/>
  <c r="H19" i="12"/>
  <c r="H20" i="12"/>
  <c r="H21" i="12"/>
  <c r="H23" i="12"/>
  <c r="H24" i="12"/>
  <c r="H25" i="12"/>
  <c r="H26" i="12"/>
  <c r="H28" i="12"/>
  <c r="H29" i="12"/>
  <c r="H30" i="12"/>
  <c r="H31" i="12"/>
  <c r="H32" i="12"/>
  <c r="H33" i="12"/>
  <c r="H35" i="12"/>
  <c r="H36" i="12"/>
  <c r="H37" i="12"/>
  <c r="H38" i="12"/>
  <c r="H39" i="12"/>
  <c r="H42" i="12"/>
  <c r="H43" i="12"/>
  <c r="H60" i="12"/>
  <c r="H61" i="12"/>
  <c r="H62" i="12"/>
  <c r="H63" i="12"/>
  <c r="H65" i="12"/>
  <c r="H72" i="12"/>
  <c r="H73" i="12"/>
  <c r="H75" i="12"/>
  <c r="H81" i="12"/>
  <c r="H82" i="12"/>
  <c r="H83" i="12"/>
  <c r="H85" i="12"/>
  <c r="H92" i="12"/>
  <c r="H94" i="12"/>
  <c r="H96" i="12"/>
  <c r="H99" i="12"/>
  <c r="H102" i="12"/>
  <c r="H103" i="12"/>
  <c r="H105" i="12"/>
  <c r="H106" i="12"/>
  <c r="H107" i="12"/>
  <c r="H109" i="12"/>
  <c r="H110" i="12"/>
  <c r="H113" i="12"/>
  <c r="H117" i="12"/>
  <c r="H120" i="12"/>
  <c r="H124" i="12"/>
  <c r="H125" i="12"/>
  <c r="H129" i="12"/>
  <c r="H134" i="12"/>
  <c r="H135" i="12"/>
  <c r="H137" i="12"/>
  <c r="H141" i="12"/>
  <c r="H147" i="12"/>
  <c r="H149" i="12"/>
  <c r="H151" i="12"/>
  <c r="H154" i="12"/>
  <c r="H155" i="12"/>
  <c r="H160" i="12"/>
  <c r="H162" i="12"/>
  <c r="H164" i="12"/>
  <c r="H167" i="12"/>
  <c r="H173" i="12"/>
  <c r="H179" i="12"/>
  <c r="H185" i="12"/>
  <c r="H191" i="12"/>
  <c r="H193" i="12"/>
  <c r="H195" i="12"/>
  <c r="H198" i="12"/>
  <c r="H200" i="12"/>
  <c r="H205" i="12"/>
  <c r="H207" i="12"/>
  <c r="H209" i="12"/>
  <c r="H212" i="12"/>
  <c r="H214" i="12"/>
  <c r="G16" i="12"/>
  <c r="G19" i="12"/>
  <c r="G20" i="12"/>
  <c r="G21" i="12"/>
  <c r="G23" i="12"/>
  <c r="G24" i="12"/>
  <c r="G25" i="12"/>
  <c r="G26" i="12"/>
  <c r="G28" i="12"/>
  <c r="G29" i="12"/>
  <c r="G30" i="12"/>
  <c r="G31" i="12"/>
  <c r="G32" i="12"/>
  <c r="G33" i="12"/>
  <c r="G35" i="12"/>
  <c r="G36" i="12"/>
  <c r="G37" i="12"/>
  <c r="G38" i="12"/>
  <c r="G39" i="12"/>
  <c r="G42" i="12"/>
  <c r="G43" i="12"/>
  <c r="G60" i="12"/>
  <c r="G61" i="12"/>
  <c r="G62" i="12"/>
  <c r="G63" i="12"/>
  <c r="G65" i="12"/>
  <c r="G72" i="12"/>
  <c r="G73" i="12"/>
  <c r="G75" i="12"/>
  <c r="G81" i="12"/>
  <c r="G82" i="12"/>
  <c r="G83" i="12"/>
  <c r="G85" i="12"/>
  <c r="G92" i="12"/>
  <c r="G94" i="12"/>
  <c r="G96" i="12"/>
  <c r="G99" i="12"/>
  <c r="G102" i="12"/>
  <c r="G103" i="12"/>
  <c r="G105" i="12"/>
  <c r="G106" i="12"/>
  <c r="G107" i="12"/>
  <c r="G109" i="12"/>
  <c r="G110" i="12"/>
  <c r="G113" i="12"/>
  <c r="G117" i="12"/>
  <c r="G120" i="12"/>
  <c r="G124" i="12"/>
  <c r="G125" i="12"/>
  <c r="G129" i="12"/>
  <c r="G134" i="12"/>
  <c r="G135" i="12"/>
  <c r="G137" i="12"/>
  <c r="G141" i="12"/>
  <c r="G147" i="12"/>
  <c r="G149" i="12"/>
  <c r="G151" i="12"/>
  <c r="G154" i="12"/>
  <c r="G155" i="12"/>
  <c r="G160" i="12"/>
  <c r="G162" i="12"/>
  <c r="G164" i="12"/>
  <c r="G167" i="12"/>
  <c r="G173" i="12"/>
  <c r="G179" i="12"/>
  <c r="G185" i="12"/>
  <c r="G191" i="12"/>
  <c r="G193" i="12"/>
  <c r="G195" i="12"/>
  <c r="G198" i="12"/>
  <c r="G200" i="12"/>
  <c r="G205" i="12"/>
  <c r="G207" i="12"/>
  <c r="G209" i="12"/>
  <c r="G212" i="12"/>
  <c r="G214" i="12"/>
  <c r="F64" i="12"/>
  <c r="F213" i="12"/>
  <c r="G213" i="12" s="1"/>
  <c r="F199" i="12"/>
  <c r="G199" i="12" s="1"/>
  <c r="F71" i="12"/>
  <c r="G71" i="12" s="1"/>
  <c r="I16" i="3"/>
  <c r="G64" i="12" l="1"/>
  <c r="E57" i="12"/>
  <c r="H64" i="12"/>
  <c r="D133" i="12"/>
  <c r="E213" i="12"/>
  <c r="H213" i="12" s="1"/>
  <c r="E197" i="12"/>
  <c r="E199" i="12"/>
  <c r="H199" i="12" s="1"/>
  <c r="F211" i="12"/>
  <c r="E211" i="12"/>
  <c r="D211" i="12"/>
  <c r="D210" i="12" s="1"/>
  <c r="F208" i="12"/>
  <c r="E208" i="12"/>
  <c r="D208" i="12"/>
  <c r="F206" i="12"/>
  <c r="E206" i="12"/>
  <c r="D206" i="12"/>
  <c r="F204" i="12"/>
  <c r="E204" i="12"/>
  <c r="D204" i="12"/>
  <c r="F197" i="12"/>
  <c r="D197" i="12"/>
  <c r="D196" i="12" s="1"/>
  <c r="F194" i="12"/>
  <c r="E194" i="12"/>
  <c r="D194" i="12"/>
  <c r="F192" i="12"/>
  <c r="E192" i="12"/>
  <c r="D192" i="12"/>
  <c r="F190" i="12"/>
  <c r="E190" i="12"/>
  <c r="D190" i="12"/>
  <c r="D17" i="8"/>
  <c r="H67" i="12" l="1"/>
  <c r="G67" i="12"/>
  <c r="G190" i="12"/>
  <c r="H190" i="12"/>
  <c r="E189" i="12"/>
  <c r="H206" i="12"/>
  <c r="G206" i="12"/>
  <c r="E210" i="12"/>
  <c r="F210" i="12"/>
  <c r="H211" i="12"/>
  <c r="G211" i="12"/>
  <c r="H208" i="12"/>
  <c r="G208" i="12"/>
  <c r="H204" i="12"/>
  <c r="G204" i="12"/>
  <c r="E196" i="12"/>
  <c r="F196" i="12"/>
  <c r="G197" i="12"/>
  <c r="H197" i="12"/>
  <c r="G194" i="12"/>
  <c r="H194" i="12"/>
  <c r="H192" i="12"/>
  <c r="G192" i="12"/>
  <c r="E203" i="12"/>
  <c r="F203" i="12"/>
  <c r="D202" i="12"/>
  <c r="D201" i="12" s="1"/>
  <c r="F189" i="12"/>
  <c r="D187" i="12"/>
  <c r="E188" i="12"/>
  <c r="E187" i="12" s="1"/>
  <c r="G14" i="1"/>
  <c r="I75" i="3"/>
  <c r="H66" i="12" l="1"/>
  <c r="D186" i="12"/>
  <c r="E202" i="12"/>
  <c r="E201" i="12" s="1"/>
  <c r="E186" i="12" s="1"/>
  <c r="G210" i="12"/>
  <c r="H210" i="12"/>
  <c r="F202" i="12"/>
  <c r="H203" i="12"/>
  <c r="G203" i="12"/>
  <c r="G196" i="12"/>
  <c r="H196" i="12"/>
  <c r="F188" i="12"/>
  <c r="G189" i="12"/>
  <c r="H189" i="12"/>
  <c r="F146" i="12"/>
  <c r="F153" i="12"/>
  <c r="E153" i="12"/>
  <c r="D153" i="12"/>
  <c r="F74" i="12"/>
  <c r="E74" i="12"/>
  <c r="D74" i="12"/>
  <c r="D112" i="12"/>
  <c r="H75" i="3"/>
  <c r="K75" i="3" s="1"/>
  <c r="G66" i="12" l="1"/>
  <c r="F201" i="12"/>
  <c r="H202" i="12"/>
  <c r="G202" i="12"/>
  <c r="F187" i="12"/>
  <c r="H188" i="12"/>
  <c r="G188" i="12"/>
  <c r="G153" i="12"/>
  <c r="H153" i="12"/>
  <c r="H74" i="12"/>
  <c r="G74" i="12"/>
  <c r="K22" i="1"/>
  <c r="J22" i="1"/>
  <c r="K43" i="3"/>
  <c r="K41" i="3"/>
  <c r="J48" i="3"/>
  <c r="J41" i="3"/>
  <c r="J43" i="3"/>
  <c r="J35" i="3"/>
  <c r="J20" i="3"/>
  <c r="J17" i="3"/>
  <c r="J13" i="3"/>
  <c r="J12" i="3"/>
  <c r="H42" i="3"/>
  <c r="H40" i="3"/>
  <c r="H47" i="3"/>
  <c r="H52" i="3"/>
  <c r="H58" i="3"/>
  <c r="H67" i="3"/>
  <c r="H74" i="3"/>
  <c r="H78" i="3"/>
  <c r="H83" i="3"/>
  <c r="H82" i="3" s="1"/>
  <c r="H93" i="3"/>
  <c r="H87" i="3"/>
  <c r="G93" i="3"/>
  <c r="G87" i="3"/>
  <c r="G83" i="3"/>
  <c r="G82" i="3" s="1"/>
  <c r="G79" i="3"/>
  <c r="G78" i="3" s="1"/>
  <c r="G75" i="3"/>
  <c r="G74" i="3" s="1"/>
  <c r="G67" i="3"/>
  <c r="G58" i="3"/>
  <c r="G52" i="3"/>
  <c r="G47" i="3"/>
  <c r="G42" i="3"/>
  <c r="G40" i="3"/>
  <c r="I93" i="3"/>
  <c r="I86" i="3" s="1"/>
  <c r="I14" i="3"/>
  <c r="K14" i="3" s="1"/>
  <c r="H14" i="3"/>
  <c r="G14" i="3"/>
  <c r="G16" i="3"/>
  <c r="H16" i="3"/>
  <c r="K16" i="3" s="1"/>
  <c r="I47" i="3"/>
  <c r="H29" i="3"/>
  <c r="H28" i="3" s="1"/>
  <c r="H25" i="3"/>
  <c r="H22" i="3"/>
  <c r="G22" i="3"/>
  <c r="H19" i="3"/>
  <c r="H18" i="3" s="1"/>
  <c r="H34" i="3"/>
  <c r="H33" i="3" s="1"/>
  <c r="H32" i="3" s="1"/>
  <c r="H11" i="3"/>
  <c r="G34" i="3"/>
  <c r="G33" i="3" s="1"/>
  <c r="G32" i="3" s="1"/>
  <c r="I34" i="3"/>
  <c r="I33" i="3" s="1"/>
  <c r="I32" i="3" s="1"/>
  <c r="G11" i="3"/>
  <c r="G19" i="3"/>
  <c r="G18" i="3" s="1"/>
  <c r="G25" i="3"/>
  <c r="G29" i="3"/>
  <c r="G28" i="3" s="1"/>
  <c r="G9" i="11"/>
  <c r="G8" i="11"/>
  <c r="F9" i="11"/>
  <c r="F8" i="11"/>
  <c r="F133" i="12"/>
  <c r="F15" i="12"/>
  <c r="D166" i="12"/>
  <c r="D165" i="12" s="1"/>
  <c r="D163" i="12"/>
  <c r="D161" i="12"/>
  <c r="D159" i="12"/>
  <c r="F184" i="12"/>
  <c r="E184" i="12"/>
  <c r="E183" i="12" s="1"/>
  <c r="D184" i="12"/>
  <c r="F178" i="12"/>
  <c r="E178" i="12"/>
  <c r="E177" i="12" s="1"/>
  <c r="E176" i="12" s="1"/>
  <c r="E175" i="12" s="1"/>
  <c r="D178" i="12"/>
  <c r="D177" i="12" s="1"/>
  <c r="F172" i="12"/>
  <c r="E172" i="12"/>
  <c r="E171" i="12" s="1"/>
  <c r="D172" i="12"/>
  <c r="D171" i="12" s="1"/>
  <c r="E150" i="12"/>
  <c r="E148" i="12"/>
  <c r="D148" i="12"/>
  <c r="D150" i="12"/>
  <c r="D152" i="12"/>
  <c r="F161" i="12"/>
  <c r="F163" i="12"/>
  <c r="F166" i="12"/>
  <c r="E166" i="12"/>
  <c r="E165" i="12" s="1"/>
  <c r="E163" i="12"/>
  <c r="E161" i="12"/>
  <c r="E152" i="12"/>
  <c r="F148" i="12"/>
  <c r="F150" i="12"/>
  <c r="F159" i="12"/>
  <c r="E159" i="12"/>
  <c r="E146" i="12"/>
  <c r="H146" i="12" s="1"/>
  <c r="D146" i="12"/>
  <c r="G146" i="12" s="1"/>
  <c r="E140" i="12"/>
  <c r="E139" i="12" s="1"/>
  <c r="E138" i="12" s="1"/>
  <c r="E136" i="12"/>
  <c r="E133" i="12"/>
  <c r="E132" i="12" s="1"/>
  <c r="E131" i="12" s="1"/>
  <c r="F140" i="12"/>
  <c r="F136" i="12"/>
  <c r="D140" i="12"/>
  <c r="D136" i="12"/>
  <c r="H46" i="3" l="1"/>
  <c r="H136" i="12"/>
  <c r="G136" i="12"/>
  <c r="H201" i="12"/>
  <c r="G201" i="12"/>
  <c r="H187" i="12"/>
  <c r="G187" i="12"/>
  <c r="F186" i="12"/>
  <c r="F183" i="12"/>
  <c r="F182" i="12" s="1"/>
  <c r="G184" i="12"/>
  <c r="H184" i="12"/>
  <c r="H178" i="12"/>
  <c r="G178" i="12"/>
  <c r="F171" i="12"/>
  <c r="H172" i="12"/>
  <c r="G172" i="12"/>
  <c r="F165" i="12"/>
  <c r="G166" i="12"/>
  <c r="H166" i="12"/>
  <c r="G163" i="12"/>
  <c r="H163" i="12"/>
  <c r="G161" i="12"/>
  <c r="H161" i="12"/>
  <c r="D158" i="12"/>
  <c r="D157" i="12" s="1"/>
  <c r="D156" i="12" s="1"/>
  <c r="H159" i="12"/>
  <c r="G159" i="12"/>
  <c r="H150" i="12"/>
  <c r="G150" i="12"/>
  <c r="H148" i="12"/>
  <c r="G148" i="12"/>
  <c r="F139" i="12"/>
  <c r="F138" i="12" s="1"/>
  <c r="H140" i="12"/>
  <c r="G140" i="12"/>
  <c r="F132" i="12"/>
  <c r="H133" i="12"/>
  <c r="G133" i="12"/>
  <c r="H86" i="3"/>
  <c r="H85" i="3" s="1"/>
  <c r="J93" i="3"/>
  <c r="K93" i="3"/>
  <c r="K87" i="3"/>
  <c r="J87" i="3"/>
  <c r="H10" i="3"/>
  <c r="F145" i="12"/>
  <c r="E145" i="12"/>
  <c r="E144" i="12" s="1"/>
  <c r="E143" i="12" s="1"/>
  <c r="J16" i="3"/>
  <c r="K32" i="3"/>
  <c r="H39" i="3"/>
  <c r="J32" i="3"/>
  <c r="K47" i="3"/>
  <c r="G39" i="3"/>
  <c r="G86" i="3"/>
  <c r="G85" i="3" s="1"/>
  <c r="K33" i="3"/>
  <c r="G46" i="3"/>
  <c r="J33" i="3"/>
  <c r="J47" i="3"/>
  <c r="J34" i="3"/>
  <c r="K34" i="3"/>
  <c r="G10" i="3"/>
  <c r="H21" i="3"/>
  <c r="G21" i="3"/>
  <c r="D170" i="12"/>
  <c r="D169" i="12" s="1"/>
  <c r="D168" i="12" s="1"/>
  <c r="D182" i="12"/>
  <c r="D181" i="12" s="1"/>
  <c r="D180" i="12" s="1"/>
  <c r="E182" i="12"/>
  <c r="E174" i="12"/>
  <c r="F177" i="12"/>
  <c r="D143" i="12"/>
  <c r="E170" i="12"/>
  <c r="E169" i="12" s="1"/>
  <c r="F158" i="12"/>
  <c r="E158" i="12"/>
  <c r="E157" i="12" s="1"/>
  <c r="E156" i="12" s="1"/>
  <c r="F152" i="12"/>
  <c r="D132" i="12"/>
  <c r="D131" i="12" s="1"/>
  <c r="E130" i="12"/>
  <c r="F119" i="12"/>
  <c r="F112" i="12"/>
  <c r="E104" i="12"/>
  <c r="E112" i="12"/>
  <c r="E111" i="12" s="1"/>
  <c r="E95" i="12"/>
  <c r="E93" i="12"/>
  <c r="E91" i="12"/>
  <c r="F91" i="12"/>
  <c r="D119" i="12"/>
  <c r="E119" i="12"/>
  <c r="E118" i="12" s="1"/>
  <c r="E114" i="12"/>
  <c r="E108" i="12"/>
  <c r="F108" i="12"/>
  <c r="F104" i="12"/>
  <c r="E98" i="12"/>
  <c r="F98" i="12"/>
  <c r="E128" i="12"/>
  <c r="F128" i="12"/>
  <c r="E123" i="12"/>
  <c r="F123" i="12"/>
  <c r="F122" i="12" s="1"/>
  <c r="D115" i="12"/>
  <c r="D114" i="12" s="1"/>
  <c r="D111" i="12"/>
  <c r="D108" i="12"/>
  <c r="D128" i="12"/>
  <c r="D126" i="12" s="1"/>
  <c r="D123" i="12"/>
  <c r="D104" i="12"/>
  <c r="D100" i="12"/>
  <c r="D98" i="12"/>
  <c r="D95" i="12"/>
  <c r="D91" i="12"/>
  <c r="F84" i="12"/>
  <c r="F78" i="12" s="1"/>
  <c r="E84" i="12"/>
  <c r="E78" i="12" s="1"/>
  <c r="D84" i="12"/>
  <c r="D79" i="12"/>
  <c r="E71" i="12"/>
  <c r="F14" i="12"/>
  <c r="E15" i="12"/>
  <c r="E14" i="12" s="1"/>
  <c r="D15" i="12"/>
  <c r="D14" i="12" s="1"/>
  <c r="F22" i="12"/>
  <c r="F18" i="12"/>
  <c r="E18" i="12"/>
  <c r="E17" i="12" s="1"/>
  <c r="D18" i="12"/>
  <c r="D22" i="12"/>
  <c r="F27" i="12"/>
  <c r="D27" i="12"/>
  <c r="F41" i="12"/>
  <c r="E41" i="12"/>
  <c r="F34" i="12"/>
  <c r="D34" i="12"/>
  <c r="D7" i="11"/>
  <c r="D6" i="11" s="1"/>
  <c r="E7" i="11"/>
  <c r="C7" i="11"/>
  <c r="C6" i="11" s="1"/>
  <c r="E26" i="8"/>
  <c r="C26" i="8"/>
  <c r="D26" i="8"/>
  <c r="D49" i="8"/>
  <c r="D42" i="8"/>
  <c r="D40" i="8"/>
  <c r="D38" i="8"/>
  <c r="D33" i="8"/>
  <c r="E122" i="12" l="1"/>
  <c r="D90" i="12"/>
  <c r="G126" i="12"/>
  <c r="H126" i="12"/>
  <c r="H71" i="12"/>
  <c r="E70" i="12"/>
  <c r="E69" i="12" s="1"/>
  <c r="E56" i="12" s="1"/>
  <c r="E52" i="12" s="1"/>
  <c r="E51" i="12" s="1"/>
  <c r="H100" i="12"/>
  <c r="G100" i="12"/>
  <c r="F40" i="12"/>
  <c r="H41" i="12"/>
  <c r="G41" i="12"/>
  <c r="H186" i="12"/>
  <c r="G186" i="12"/>
  <c r="G182" i="12"/>
  <c r="H182" i="12"/>
  <c r="F181" i="12"/>
  <c r="E181" i="12"/>
  <c r="E180" i="12" s="1"/>
  <c r="H183" i="12"/>
  <c r="G183" i="12"/>
  <c r="F176" i="12"/>
  <c r="H177" i="12"/>
  <c r="G177" i="12"/>
  <c r="F170" i="12"/>
  <c r="H171" i="12"/>
  <c r="G171" i="12"/>
  <c r="H165" i="12"/>
  <c r="G165" i="12"/>
  <c r="F157" i="12"/>
  <c r="G158" i="12"/>
  <c r="H158" i="12"/>
  <c r="G152" i="12"/>
  <c r="H152" i="12"/>
  <c r="G145" i="12"/>
  <c r="H145" i="12"/>
  <c r="E142" i="12"/>
  <c r="H138" i="12"/>
  <c r="G139" i="12"/>
  <c r="H139" i="12"/>
  <c r="H132" i="12"/>
  <c r="G132" i="12"/>
  <c r="G128" i="12"/>
  <c r="H128" i="12"/>
  <c r="H123" i="12"/>
  <c r="G123" i="12"/>
  <c r="H119" i="12"/>
  <c r="G119" i="12"/>
  <c r="F114" i="12"/>
  <c r="G115" i="12"/>
  <c r="H115" i="12"/>
  <c r="F111" i="12"/>
  <c r="H112" i="12"/>
  <c r="G112" i="12"/>
  <c r="H108" i="12"/>
  <c r="G108" i="12"/>
  <c r="G104" i="12"/>
  <c r="H104" i="12"/>
  <c r="H98" i="12"/>
  <c r="G98" i="12"/>
  <c r="G93" i="12"/>
  <c r="H93" i="12"/>
  <c r="G91" i="12"/>
  <c r="H91" i="12"/>
  <c r="G84" i="12"/>
  <c r="H84" i="12"/>
  <c r="G34" i="12"/>
  <c r="H34" i="12"/>
  <c r="H27" i="12"/>
  <c r="G27" i="12"/>
  <c r="H22" i="12"/>
  <c r="G22" i="12"/>
  <c r="G18" i="12"/>
  <c r="H18" i="12"/>
  <c r="G14" i="12"/>
  <c r="H14" i="12"/>
  <c r="G15" i="12"/>
  <c r="H15" i="12"/>
  <c r="J86" i="3"/>
  <c r="K86" i="3"/>
  <c r="D118" i="12"/>
  <c r="G26" i="8"/>
  <c r="F26" i="8"/>
  <c r="F144" i="12"/>
  <c r="D142" i="12"/>
  <c r="E40" i="12"/>
  <c r="D40" i="12"/>
  <c r="G38" i="3"/>
  <c r="G37" i="3" s="1"/>
  <c r="H38" i="3"/>
  <c r="H37" i="3" s="1"/>
  <c r="H9" i="3"/>
  <c r="H8" i="3" s="1"/>
  <c r="G9" i="3"/>
  <c r="G8" i="3" s="1"/>
  <c r="F7" i="11"/>
  <c r="G7" i="11"/>
  <c r="E6" i="11"/>
  <c r="F6" i="11" s="1"/>
  <c r="D176" i="12"/>
  <c r="D175" i="12" s="1"/>
  <c r="D174" i="12" s="1"/>
  <c r="E90" i="12"/>
  <c r="D97" i="12"/>
  <c r="D89" i="12" s="1"/>
  <c r="D88" i="12" s="1"/>
  <c r="F97" i="12"/>
  <c r="E121" i="12"/>
  <c r="D122" i="12"/>
  <c r="D121" i="12" s="1"/>
  <c r="E97" i="12"/>
  <c r="E77" i="12"/>
  <c r="E76" i="12" s="1"/>
  <c r="D78" i="12"/>
  <c r="F17" i="12"/>
  <c r="D17" i="12"/>
  <c r="D32" i="8"/>
  <c r="E42" i="8"/>
  <c r="C49" i="8"/>
  <c r="C42" i="8"/>
  <c r="C40" i="8"/>
  <c r="C38" i="8"/>
  <c r="C33" i="8"/>
  <c r="C24" i="8"/>
  <c r="C15" i="8"/>
  <c r="C13" i="8"/>
  <c r="C8" i="8"/>
  <c r="G40" i="12" l="1"/>
  <c r="H40" i="12"/>
  <c r="H181" i="12"/>
  <c r="G181" i="12"/>
  <c r="F175" i="12"/>
  <c r="F174" i="12" s="1"/>
  <c r="G176" i="12"/>
  <c r="H176" i="12"/>
  <c r="F169" i="12"/>
  <c r="G170" i="12"/>
  <c r="H170" i="12"/>
  <c r="F156" i="12"/>
  <c r="G157" i="12"/>
  <c r="H157" i="12"/>
  <c r="F143" i="12"/>
  <c r="G144" i="12"/>
  <c r="H144" i="12"/>
  <c r="H122" i="12"/>
  <c r="G122" i="12"/>
  <c r="G114" i="12"/>
  <c r="H114" i="12"/>
  <c r="H111" i="12"/>
  <c r="G111" i="12"/>
  <c r="H97" i="12"/>
  <c r="G97" i="12"/>
  <c r="H17" i="12"/>
  <c r="G17" i="12"/>
  <c r="F42" i="8"/>
  <c r="G42" i="8"/>
  <c r="G17" i="8"/>
  <c r="F17" i="8"/>
  <c r="G6" i="11"/>
  <c r="C7" i="8"/>
  <c r="C6" i="8" s="1"/>
  <c r="D13" i="12"/>
  <c r="C32" i="8"/>
  <c r="E13" i="12"/>
  <c r="E12" i="12" s="1"/>
  <c r="E11" i="12" s="1"/>
  <c r="F180" i="12"/>
  <c r="E168" i="12"/>
  <c r="E89" i="12"/>
  <c r="E88" i="12" s="1"/>
  <c r="E50" i="12" s="1"/>
  <c r="F13" i="12"/>
  <c r="E24" i="8"/>
  <c r="E15" i="8"/>
  <c r="E13" i="8"/>
  <c r="F8" i="8"/>
  <c r="D24" i="8"/>
  <c r="D15" i="8"/>
  <c r="D13" i="8"/>
  <c r="E49" i="8"/>
  <c r="E40" i="8"/>
  <c r="E38" i="8"/>
  <c r="E33" i="8"/>
  <c r="G33" i="8" s="1"/>
  <c r="H180" i="12" l="1"/>
  <c r="G180" i="12"/>
  <c r="H174" i="12"/>
  <c r="G174" i="12"/>
  <c r="H175" i="12"/>
  <c r="G175" i="12"/>
  <c r="G169" i="12"/>
  <c r="H169" i="12"/>
  <c r="F168" i="12"/>
  <c r="H156" i="12"/>
  <c r="G156" i="12"/>
  <c r="F142" i="12"/>
  <c r="G143" i="12"/>
  <c r="H143" i="12"/>
  <c r="G13" i="12"/>
  <c r="H13" i="12"/>
  <c r="F49" i="8"/>
  <c r="G49" i="8"/>
  <c r="F40" i="8"/>
  <c r="G40" i="8"/>
  <c r="F38" i="8"/>
  <c r="G38" i="8"/>
  <c r="G24" i="8"/>
  <c r="F24" i="8"/>
  <c r="G15" i="8"/>
  <c r="F15" i="8"/>
  <c r="F13" i="8"/>
  <c r="G13" i="8"/>
  <c r="E6" i="8"/>
  <c r="F6" i="8" s="1"/>
  <c r="D7" i="8"/>
  <c r="D6" i="8" s="1"/>
  <c r="E32" i="8"/>
  <c r="G32" i="8" s="1"/>
  <c r="F33" i="8"/>
  <c r="G8" i="8"/>
  <c r="I40" i="3"/>
  <c r="I42" i="3"/>
  <c r="I44" i="3"/>
  <c r="I52" i="3"/>
  <c r="I58" i="3"/>
  <c r="J79" i="3"/>
  <c r="I83" i="3"/>
  <c r="I85" i="3"/>
  <c r="I29" i="3"/>
  <c r="J29" i="3" s="1"/>
  <c r="I25" i="3"/>
  <c r="I19" i="3"/>
  <c r="I11" i="3"/>
  <c r="I10" i="3" s="1"/>
  <c r="I8" i="1"/>
  <c r="I11" i="1"/>
  <c r="H11" i="1"/>
  <c r="H8" i="1"/>
  <c r="G11" i="1"/>
  <c r="G8" i="1"/>
  <c r="I46" i="3" l="1"/>
  <c r="J11" i="1"/>
  <c r="K11" i="1"/>
  <c r="H168" i="12"/>
  <c r="G168" i="12"/>
  <c r="H142" i="12"/>
  <c r="G142" i="12"/>
  <c r="J85" i="3"/>
  <c r="K85" i="3"/>
  <c r="K83" i="3"/>
  <c r="J83" i="3"/>
  <c r="K67" i="3"/>
  <c r="J67" i="3"/>
  <c r="J58" i="3"/>
  <c r="K58" i="3"/>
  <c r="J52" i="3"/>
  <c r="K52" i="3"/>
  <c r="J44" i="3"/>
  <c r="K44" i="3"/>
  <c r="J25" i="3"/>
  <c r="K25" i="3"/>
  <c r="G6" i="8"/>
  <c r="F7" i="8"/>
  <c r="F32" i="8"/>
  <c r="G7" i="8"/>
  <c r="I28" i="3"/>
  <c r="J28" i="3" s="1"/>
  <c r="K29" i="3"/>
  <c r="I18" i="3"/>
  <c r="J19" i="3"/>
  <c r="K19" i="3"/>
  <c r="K42" i="3"/>
  <c r="J42" i="3"/>
  <c r="I82" i="3"/>
  <c r="J40" i="3"/>
  <c r="K40" i="3"/>
  <c r="K11" i="3"/>
  <c r="J11" i="3"/>
  <c r="I74" i="3"/>
  <c r="K74" i="3" s="1"/>
  <c r="J75" i="3"/>
  <c r="I21" i="3"/>
  <c r="J22" i="3"/>
  <c r="K22" i="3"/>
  <c r="I78" i="3"/>
  <c r="K79" i="3"/>
  <c r="J8" i="1"/>
  <c r="H14" i="1"/>
  <c r="K8" i="1"/>
  <c r="I39" i="3"/>
  <c r="I14" i="1"/>
  <c r="J14" i="1" s="1"/>
  <c r="D138" i="12"/>
  <c r="G138" i="12" s="1"/>
  <c r="J82" i="3" l="1"/>
  <c r="K82" i="3"/>
  <c r="K78" i="3"/>
  <c r="J78" i="3"/>
  <c r="E9" i="12"/>
  <c r="K21" i="3"/>
  <c r="J21" i="3"/>
  <c r="J39" i="3"/>
  <c r="K39" i="3"/>
  <c r="J74" i="3"/>
  <c r="J18" i="3"/>
  <c r="K18" i="3"/>
  <c r="I9" i="3"/>
  <c r="K10" i="3"/>
  <c r="J10" i="3"/>
  <c r="K46" i="3"/>
  <c r="J46" i="3"/>
  <c r="K28" i="3"/>
  <c r="I38" i="3"/>
  <c r="I37" i="3" s="1"/>
  <c r="E8" i="12" l="1"/>
  <c r="J37" i="3"/>
  <c r="K38" i="3"/>
  <c r="J38" i="3"/>
  <c r="I8" i="3"/>
  <c r="K9" i="3"/>
  <c r="J9" i="3"/>
  <c r="D77" i="12"/>
  <c r="D76" i="12" s="1"/>
  <c r="F70" i="12"/>
  <c r="D69" i="12"/>
  <c r="D56" i="12" s="1"/>
  <c r="D50" i="12" s="1"/>
  <c r="F59" i="12"/>
  <c r="F58" i="12" s="1"/>
  <c r="D12" i="12"/>
  <c r="D11" i="12" s="1"/>
  <c r="F57" i="12" l="1"/>
  <c r="H58" i="12"/>
  <c r="G58" i="12"/>
  <c r="H95" i="12"/>
  <c r="G95" i="12"/>
  <c r="G79" i="12"/>
  <c r="H79" i="12"/>
  <c r="H70" i="12"/>
  <c r="G70" i="12"/>
  <c r="G59" i="12"/>
  <c r="H59" i="12"/>
  <c r="E7" i="12"/>
  <c r="K37" i="3"/>
  <c r="J8" i="3"/>
  <c r="K8" i="3"/>
  <c r="F90" i="12"/>
  <c r="F121" i="12"/>
  <c r="F131" i="12"/>
  <c r="H57" i="12" l="1"/>
  <c r="G57" i="12"/>
  <c r="G131" i="12"/>
  <c r="H131" i="12"/>
  <c r="G121" i="12"/>
  <c r="H121" i="12"/>
  <c r="H90" i="12"/>
  <c r="G90" i="12"/>
  <c r="H78" i="12"/>
  <c r="G78" i="12"/>
  <c r="E6" i="12"/>
  <c r="F130" i="12"/>
  <c r="F77" i="12"/>
  <c r="F69" i="12"/>
  <c r="F56" i="12" s="1"/>
  <c r="F12" i="12"/>
  <c r="H56" i="12" l="1"/>
  <c r="G56" i="12"/>
  <c r="G130" i="12"/>
  <c r="H130" i="12"/>
  <c r="G77" i="12"/>
  <c r="H77" i="12"/>
  <c r="G69" i="12"/>
  <c r="H69" i="12"/>
  <c r="H12" i="12"/>
  <c r="G12" i="12"/>
  <c r="D9" i="12"/>
  <c r="D8" i="12" s="1"/>
  <c r="D7" i="12" s="1"/>
  <c r="D6" i="12" s="1"/>
  <c r="F11" i="12"/>
  <c r="F118" i="12"/>
  <c r="F76" i="12"/>
  <c r="F52" i="12" l="1"/>
  <c r="G53" i="12"/>
  <c r="H53" i="12"/>
  <c r="H118" i="12"/>
  <c r="G118" i="12"/>
  <c r="G76" i="12"/>
  <c r="H76" i="12"/>
  <c r="H11" i="12"/>
  <c r="G11" i="12"/>
  <c r="F89" i="12"/>
  <c r="F51" i="12" l="1"/>
  <c r="H52" i="12"/>
  <c r="G52" i="12"/>
  <c r="H89" i="12"/>
  <c r="G89" i="12"/>
  <c r="F88" i="12"/>
  <c r="F50" i="12" l="1"/>
  <c r="H44" i="12"/>
  <c r="G44" i="12"/>
  <c r="F9" i="12"/>
  <c r="G51" i="12"/>
  <c r="H51" i="12"/>
  <c r="G88" i="12"/>
  <c r="H88" i="12"/>
  <c r="H50" i="12" l="1"/>
  <c r="G50" i="12"/>
  <c r="H10" i="12"/>
  <c r="G10" i="12"/>
  <c r="G9" i="12"/>
  <c r="H9" i="12"/>
  <c r="F8" i="12"/>
  <c r="G8" i="12" l="1"/>
  <c r="H8" i="12"/>
  <c r="F7" i="12"/>
  <c r="F6" i="12" l="1"/>
  <c r="G6" i="12" s="1"/>
  <c r="G7" i="12"/>
  <c r="H7" i="12"/>
  <c r="H6" i="12" l="1"/>
</calcChain>
</file>

<file path=xl/sharedStrings.xml><?xml version="1.0" encoding="utf-8"?>
<sst xmlns="http://schemas.openxmlformats.org/spreadsheetml/2006/main" count="548" uniqueCount="312">
  <si>
    <t>PRIHODI UKUPNO</t>
  </si>
  <si>
    <t>RASHODI UKUPNO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</si>
  <si>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</si>
  <si>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</si>
  <si>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</si>
  <si>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</si>
  <si>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</si>
  <si>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Primici od financijske imovine i zaduživanja</t>
  </si>
  <si>
    <t>Izdaci za financijsku imovinu i otplate zajmova</t>
  </si>
  <si>
    <t>I. OPĆI DIO</t>
  </si>
  <si>
    <t>Materijalni rashodi</t>
  </si>
  <si>
    <t>Primici od zaduživanja</t>
  </si>
  <si>
    <t>Izdaci za otplatu glavnice primljenih kredita i zajmova</t>
  </si>
  <si>
    <t>…</t>
  </si>
  <si>
    <t>INDEKS</t>
  </si>
  <si>
    <t>6=5/2*100</t>
  </si>
  <si>
    <t>7=5/4*100</t>
  </si>
  <si>
    <t>Pomoći iz inozemstva i od subjekata unutar općeg proračuna</t>
  </si>
  <si>
    <t>….</t>
  </si>
  <si>
    <t>Plaće (Bruto)</t>
  </si>
  <si>
    <t>Plaće za redovan rad</t>
  </si>
  <si>
    <t>Naknade troškova zaposlenima</t>
  </si>
  <si>
    <t>Službena putovanja</t>
  </si>
  <si>
    <t>31 Vlastiti prihodi</t>
  </si>
  <si>
    <t>3 Vlastiti prihodi</t>
  </si>
  <si>
    <t>21 Doprinosi za mirovinsko osiguranje</t>
  </si>
  <si>
    <t>2 Doprinosi</t>
  </si>
  <si>
    <t>12 Sredstva učešća za pomoći</t>
  </si>
  <si>
    <t>11 Opći prihodi i primici</t>
  </si>
  <si>
    <t>1 Opći prihodi i primici</t>
  </si>
  <si>
    <t>UKUPNO RASHODI</t>
  </si>
  <si>
    <t xml:space="preserve">UKUPNO PRIHODI 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</si>
  <si>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</si>
  <si>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</si>
  <si>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</si>
  <si>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</si>
  <si>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</si>
  <si>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</si>
  <si>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UKUPNO PRIMICI</t>
  </si>
  <si>
    <t xml:space="preserve">UKUPNO IZDACI </t>
  </si>
  <si>
    <t>INDEKS**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</si>
  <si>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</si>
  <si>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</si>
  <si>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</si>
  <si>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</si>
  <si>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</si>
  <si>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</si>
  <si>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- VIŠAK MANJAK</t>
  </si>
  <si>
    <t xml:space="preserve"> RAČUN FINANCIRANJA</t>
  </si>
  <si>
    <t>09 Obrazovanje</t>
  </si>
  <si>
    <t>091 predškolsko i osnovno obrazovanje</t>
  </si>
  <si>
    <t>096 dodatne usluge u obrazovanju</t>
  </si>
  <si>
    <t>IZVRŠENJE RASHODA I IZDATAKA PO EKONOMSKOJ I PROGRAMSKOJ KLASIFIKACIJI</t>
  </si>
  <si>
    <t>I IZVORIMA FINANCIRANJA</t>
  </si>
  <si>
    <t>RAČUN</t>
  </si>
  <si>
    <t>VRSTA RASHODA / IZDATAKA</t>
  </si>
  <si>
    <t>INDEKS 5/3*100</t>
  </si>
  <si>
    <t>RASHODI POSLOVANJA</t>
  </si>
  <si>
    <t>Stručno usavršavanje zaposlenika</t>
  </si>
  <si>
    <t>Rashodi za materijal i energiju</t>
  </si>
  <si>
    <t>Uredski materijal i ostali materijalni rashodi</t>
  </si>
  <si>
    <t>Materijal i sirovine</t>
  </si>
  <si>
    <t>Energija</t>
  </si>
  <si>
    <t>Sitni inventar i auto gume</t>
  </si>
  <si>
    <t>Rashodi za usluge</t>
  </si>
  <si>
    <t>Usluge telefona, pošte i prijevoza</t>
  </si>
  <si>
    <t>Komunalne usluge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</si>
  <si>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</si>
  <si>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</si>
  <si>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</si>
  <si>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</si>
  <si>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</si>
  <si>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Premije osiguranja</t>
  </si>
  <si>
    <t>Reprezentacija</t>
  </si>
  <si>
    <t>Članarine</t>
  </si>
  <si>
    <t>Pristojbe i naknade</t>
  </si>
  <si>
    <t>Financijski  rashodi</t>
  </si>
  <si>
    <t>Ostali financijski rashodi</t>
  </si>
  <si>
    <t>Bankarske usluge i usluge platnog prometa</t>
  </si>
  <si>
    <t>Zatezne kamate</t>
  </si>
  <si>
    <t>Rashodi za nabavu proizvedene dugotrajne  imovine</t>
  </si>
  <si>
    <t>Postrojenja i oprema</t>
  </si>
  <si>
    <t xml:space="preserve">Izvor  5.3. POMOĆI </t>
  </si>
  <si>
    <t>Ostali rashodi za zaposlene</t>
  </si>
  <si>
    <t>Doprinosi na plaće</t>
  </si>
  <si>
    <t>Doprinosi za obvezno zdravstveno osiguranje</t>
  </si>
  <si>
    <t>Uredska oprema i namještaj</t>
  </si>
  <si>
    <t xml:space="preserve">Izvor  6.1. DONACIJE </t>
  </si>
  <si>
    <t>Prihodi po posebnim propisima</t>
  </si>
  <si>
    <t xml:space="preserve">Pomoći proračunskim korisnicima iz proračuna koji im nije nadležan </t>
  </si>
  <si>
    <t xml:space="preserve">Tekuće pomoći proračunskim korisnicima iz proračuna koji im nije nadležan </t>
  </si>
  <si>
    <t xml:space="preserve">Kapitalne  pomoći proračunskim korisnicima iz proračuna koji im nije nadležan </t>
  </si>
  <si>
    <t>Prihodi od upravnih i administrativnih pristojbi, pristojbi po posebnim propisima i naknadama</t>
  </si>
  <si>
    <t xml:space="preserve">Ostali nespomenuti prihodi </t>
  </si>
  <si>
    <t>Prihodi od prodaje proizvoda i robe te pruženih usluga i prihodi od donacija</t>
  </si>
  <si>
    <t xml:space="preserve">Prihodi od prodaje proizvoda i robe te pruženih usluga </t>
  </si>
  <si>
    <t xml:space="preserve">Prihodi od pruženih usluga </t>
  </si>
  <si>
    <t>Donacije od pravnih i fizičkih osoba izvan općeg proračuna i povrat donacije po protestiranim jamstvima</t>
  </si>
  <si>
    <t xml:space="preserve">Tekuće donacije </t>
  </si>
  <si>
    <t xml:space="preserve">Kapitalne donacije </t>
  </si>
  <si>
    <t xml:space="preserve">Prihodi iz nadležnog proračuna i od HZZO-a temeljem ugovronih obveza </t>
  </si>
  <si>
    <t>Prihodi iz nadležnog proračuna za financiranje redovne djelatnosti proračunskih korisnika</t>
  </si>
  <si>
    <t>Prihodi iz nadležnog proračuna za financiranje rashoda poslovanja</t>
  </si>
  <si>
    <t xml:space="preserve">Prihodi iz nadležnog proračuna za financiranje rashoda za nabavu nefinancijske imovine </t>
  </si>
  <si>
    <t xml:space="preserve">Materijalni rashodi </t>
  </si>
  <si>
    <t xml:space="preserve">Naknade za prijevoz,za rad na terenu i odvojeni život </t>
  </si>
  <si>
    <t xml:space="preserve">Stručno usavršavanje </t>
  </si>
  <si>
    <t xml:space="preserve">Rashodi za materijal i energiju </t>
  </si>
  <si>
    <t xml:space="preserve">Materijal i sirovine </t>
  </si>
  <si>
    <t xml:space="preserve">Energija </t>
  </si>
  <si>
    <t>Sitni inventar</t>
  </si>
  <si>
    <t>Službena,radna i zaštitna odjeća i obuća</t>
  </si>
  <si>
    <t xml:space="preserve">Rashodi za usluge </t>
  </si>
  <si>
    <t xml:space="preserve">Komunalne usluge </t>
  </si>
  <si>
    <t xml:space="preserve">Zdravstvene i veterinarske usluge </t>
  </si>
  <si>
    <t xml:space="preserve">Intelektualne i osobne usluge </t>
  </si>
  <si>
    <t xml:space="preserve">Računalne usluge </t>
  </si>
  <si>
    <t xml:space="preserve">Ostale usluge </t>
  </si>
  <si>
    <t xml:space="preserve">Članarine </t>
  </si>
  <si>
    <t xml:space="preserve">Pristojbe i naknade </t>
  </si>
  <si>
    <t>Troškovi sudskih postupaka</t>
  </si>
  <si>
    <t>Financijski rashodi</t>
  </si>
  <si>
    <t xml:space="preserve">Ostali financijski rashodi </t>
  </si>
  <si>
    <t xml:space="preserve">Zatezne kamate </t>
  </si>
  <si>
    <t xml:space="preserve">Ostali rashodi </t>
  </si>
  <si>
    <t>Tekuće donacije u naravi</t>
  </si>
  <si>
    <t xml:space="preserve">Rashodi za nabavu nefinacijske imovine </t>
  </si>
  <si>
    <t xml:space="preserve">Rashodi za nabavu proizvedene dug. Imovine </t>
  </si>
  <si>
    <t>Knjige, umjetnička djela i ostale izložbene vrijednosti</t>
  </si>
  <si>
    <t xml:space="preserve">Knjige </t>
  </si>
  <si>
    <t xml:space="preserve">3.1. Vlastiti prihodi </t>
  </si>
  <si>
    <t xml:space="preserve">4.2. Prihodi za posebne namjene </t>
  </si>
  <si>
    <t xml:space="preserve"> OPĆI PRIHODI I PRIMICI</t>
  </si>
  <si>
    <t xml:space="preserve"> VLASTITI PRIHODI </t>
  </si>
  <si>
    <t xml:space="preserve"> PRIHODI ZA POSEBNE NAMJENE </t>
  </si>
  <si>
    <t>POMOĆI</t>
  </si>
  <si>
    <t xml:space="preserve">DONACIJE </t>
  </si>
  <si>
    <t xml:space="preserve">6.2. Donacije </t>
  </si>
  <si>
    <t xml:space="preserve">Rashodi za zaposlene </t>
  </si>
  <si>
    <t xml:space="preserve">Izvor  4.2. PRIHODI ZA POSEBNE NAMJENE </t>
  </si>
  <si>
    <t>Prijenosi između proračunskih korisnika istog proračuna</t>
  </si>
  <si>
    <t>Tekući prijenosi između proračunskih korisnika istog proračuna temeljem prijenosa EU sredstava</t>
  </si>
  <si>
    <t>Naknade građanima i kućanstvima na temelju osiguranja i druge naknade</t>
  </si>
  <si>
    <t>Ostale naknade građanima i kućanstvima iz proračuna</t>
  </si>
  <si>
    <t>Naknade građanima i kućanstvima u naravi</t>
  </si>
  <si>
    <t>5.1. Pomoći - Projekt "Školska shema"</t>
  </si>
  <si>
    <t>5.1. Pomoći - Projekt "Školski medni dan"</t>
  </si>
  <si>
    <t>5.3. Pomoći - Plaće i pomoći</t>
  </si>
  <si>
    <t>5.2. Opći prihodi i primici - Decentralizirana sredstva</t>
  </si>
  <si>
    <t>5.3. Pomoći - Prehrana za učenike OŠ</t>
  </si>
  <si>
    <t>5=4/2*100</t>
  </si>
  <si>
    <t>6=4/3*100</t>
  </si>
  <si>
    <t>VIŠAK PRIHODA POSLOVANJA</t>
  </si>
  <si>
    <t>5.3. Pomoći</t>
  </si>
  <si>
    <t>Izvor  5.2. DECENTRALIZIRANA SREDSTVA</t>
  </si>
  <si>
    <t>Program 6000 Odgoj i obrazovanje</t>
  </si>
  <si>
    <t>Aktivnost A600002 Osnovno školstvo</t>
  </si>
  <si>
    <t xml:space="preserve">INDEKS </t>
  </si>
  <si>
    <t>6=5/3*100</t>
  </si>
  <si>
    <t>RAZDJEL 006 UO ZA OBRAZOVANJE, ŠPORT I KULTURU</t>
  </si>
  <si>
    <t>GLAVA 00601 OSNOVNE ŠKOLE</t>
  </si>
  <si>
    <t>PRORAČUNSKI KORISNIK 9941 OŠ ANTUNA MATIJE RELJKOVIĆA, BEBRINA</t>
  </si>
  <si>
    <t>GLAVNI PROGRAM A05 OBRAZOVANJE, ŠPORT I KULTURA</t>
  </si>
  <si>
    <t>POZICIJE</t>
  </si>
  <si>
    <t>R0744-01</t>
  </si>
  <si>
    <t>R0744</t>
  </si>
  <si>
    <t>R0745</t>
  </si>
  <si>
    <t>R2229</t>
  </si>
  <si>
    <t>Ostale naknade troškova zaposlenima</t>
  </si>
  <si>
    <t>R0746</t>
  </si>
  <si>
    <t>R0748</t>
  </si>
  <si>
    <t>R0750</t>
  </si>
  <si>
    <t>R2231</t>
  </si>
  <si>
    <t>R0751</t>
  </si>
  <si>
    <t>Službena radna i zaštitna odjeća</t>
  </si>
  <si>
    <t>R0755</t>
  </si>
  <si>
    <t>R0756</t>
  </si>
  <si>
    <t>R2137</t>
  </si>
  <si>
    <t>R0757</t>
  </si>
  <si>
    <t>R0758</t>
  </si>
  <si>
    <t>R0759</t>
  </si>
  <si>
    <t>R0760</t>
  </si>
  <si>
    <t>R2220</t>
  </si>
  <si>
    <t>R2300</t>
  </si>
  <si>
    <t>R2613</t>
  </si>
  <si>
    <t>R0761</t>
  </si>
  <si>
    <t>R2072</t>
  </si>
  <si>
    <t xml:space="preserve">Aktivnost A60006 Financiranje iznad minimalnog standarda </t>
  </si>
  <si>
    <t>Izvor  3.1. VLASTITI PRIHODI - PK</t>
  </si>
  <si>
    <t>R0762</t>
  </si>
  <si>
    <t>R2228</t>
  </si>
  <si>
    <t>R2227</t>
  </si>
  <si>
    <t>Uređaji, strojevi i oprema za ostale namjene</t>
  </si>
  <si>
    <t>R2230</t>
  </si>
  <si>
    <t>R2232</t>
  </si>
  <si>
    <t>R2234</t>
  </si>
  <si>
    <t>R0763</t>
  </si>
  <si>
    <t>R2224</t>
  </si>
  <si>
    <t>R2226</t>
  </si>
  <si>
    <t>R2225</t>
  </si>
  <si>
    <t>R4153-01</t>
  </si>
  <si>
    <t xml:space="preserve">R4153 </t>
  </si>
  <si>
    <t>R4153-3</t>
  </si>
  <si>
    <t>R4153-4</t>
  </si>
  <si>
    <t>R3721</t>
  </si>
  <si>
    <t>R3721-1</t>
  </si>
  <si>
    <t>R4929</t>
  </si>
  <si>
    <t>R2233-1</t>
  </si>
  <si>
    <t>R4598</t>
  </si>
  <si>
    <t>Naknade za prijevoz, za rad na terenu i odvojeni život</t>
  </si>
  <si>
    <t>R5017</t>
  </si>
  <si>
    <t>R5039</t>
  </si>
  <si>
    <t>R5040</t>
  </si>
  <si>
    <t>R5068</t>
  </si>
  <si>
    <t>R3721-01</t>
  </si>
  <si>
    <t>R2232-1</t>
  </si>
  <si>
    <t>R3858</t>
  </si>
  <si>
    <t>R5018</t>
  </si>
  <si>
    <t xml:space="preserve">Naknade građanima i kućanstvima   </t>
  </si>
  <si>
    <t>R4946</t>
  </si>
  <si>
    <t>R2935-1</t>
  </si>
  <si>
    <t>R2935-2</t>
  </si>
  <si>
    <t>Aktivnost A600018 S osmjehom u školu 6</t>
  </si>
  <si>
    <t>Izvor  5.1. POMOĆI - BPŽ</t>
  </si>
  <si>
    <t>Izvor 1.1. OPĆI PRIHODI I PRIMICI</t>
  </si>
  <si>
    <t>Bruto plaće</t>
  </si>
  <si>
    <t>R5208</t>
  </si>
  <si>
    <t>R5210</t>
  </si>
  <si>
    <t>R5212</t>
  </si>
  <si>
    <t>R5214</t>
  </si>
  <si>
    <t>Izvor 5.1. POMOĆI - BPŽ</t>
  </si>
  <si>
    <t>R5209</t>
  </si>
  <si>
    <t>R5211</t>
  </si>
  <si>
    <t>R5213</t>
  </si>
  <si>
    <t>R5215</t>
  </si>
  <si>
    <t>Aktivnost A600031 Prehrana za učenike osnovnih škola</t>
  </si>
  <si>
    <t>Izvor  5.3. POMOĆI - PK</t>
  </si>
  <si>
    <t>R5012</t>
  </si>
  <si>
    <t>Aktivnost A600014 Projekt "Školska shema"</t>
  </si>
  <si>
    <t>R3750-2</t>
  </si>
  <si>
    <t>Aktivnost A600027 Projekt "Medni dan"</t>
  </si>
  <si>
    <t>R4225</t>
  </si>
  <si>
    <t>Vlastiti izvori</t>
  </si>
  <si>
    <t>Rezultat poslovanja</t>
  </si>
  <si>
    <t>Višak/ manjak prihoda</t>
  </si>
  <si>
    <t>Višak prihoda poslovanja</t>
  </si>
  <si>
    <t>UKUPNI PRIHODI I PRENESENI REZULTAT</t>
  </si>
  <si>
    <t>Prihodi od prodaje proizvoda i roba</t>
  </si>
  <si>
    <t xml:space="preserve">UKUPNI RASHODI </t>
  </si>
  <si>
    <t>Pomoći od izvanproračunskih korisnika</t>
  </si>
  <si>
    <t>Tekuće pomoći od izvanproračunskih korisnika</t>
  </si>
  <si>
    <t>A. SAŽETAK  RAČUNA PRIHODA I RASHODA I  RAČUNA FINANCIRANJA</t>
  </si>
  <si>
    <t>1. SAŽETAK  RAČUNA PRIHODA I RASHODA</t>
  </si>
  <si>
    <t>2. SAŽETAK RAČUNA FINANCIRANJA</t>
  </si>
  <si>
    <t xml:space="preserve">B.  RAČUN PRIHODA I RASHODA </t>
  </si>
  <si>
    <t>IZVJEŠTAJ O PRIHODIMA I RASHODIMA PREMA EKONOMSKOJ KLASIFIKACIJI 4 RAZINA</t>
  </si>
  <si>
    <t>C. IZVJEŠTAJ O PRIHODIMA I RASHODIMA PREMA IZVORIMA FINANCIRANJA</t>
  </si>
  <si>
    <t>D. IZVJEŠTAJ O RASHODIMA PREMA FUNKCIJSKOJ KLASIFIKACIJI</t>
  </si>
  <si>
    <t xml:space="preserve">II. POSEBNI DIO </t>
  </si>
  <si>
    <t>RAZLIKA PRIMITAKA I IZDATAKA</t>
  </si>
  <si>
    <t>PRENESENI VIŠAK/ MANJAK IZ PRETHODNE GODINE</t>
  </si>
  <si>
    <t>PRIJENOS VIŠKA/ MANJKA U SLJEDEĆE RAZDOBLJE/ GODINU</t>
  </si>
  <si>
    <t>R5700</t>
  </si>
  <si>
    <t>Knjige</t>
  </si>
  <si>
    <t>R5738</t>
  </si>
  <si>
    <t>1.1. Opći prihodi i primici - S osmjehom u školu 6</t>
  </si>
  <si>
    <t>UKUPNO PRIHODI + VIŠAK PRIHODA POSLOVANJA</t>
  </si>
  <si>
    <t>5.1. Pomoći - S osmjehom u školu 6</t>
  </si>
  <si>
    <t>Donacije i ostali rashodi</t>
  </si>
  <si>
    <t>OSTVARENJE/IZVRŠENJE 
2024.</t>
  </si>
  <si>
    <t xml:space="preserve">OSTVARENJE/IZVRŠENJE 
2024. </t>
  </si>
  <si>
    <t>IZVRŠENJE 
2024.</t>
  </si>
  <si>
    <t>1.1. Opći prihodi i primici - S osmjehom u školu 7</t>
  </si>
  <si>
    <t>5.1. Pomoći - S osmjehom u školu 7</t>
  </si>
  <si>
    <t>R6037</t>
  </si>
  <si>
    <t>R6088</t>
  </si>
  <si>
    <t>R6034</t>
  </si>
  <si>
    <t>R6035</t>
  </si>
  <si>
    <t>R6036</t>
  </si>
  <si>
    <t>R6087</t>
  </si>
  <si>
    <t>R6038</t>
  </si>
  <si>
    <t>R6039</t>
  </si>
  <si>
    <t>R6040</t>
  </si>
  <si>
    <t>R6041</t>
  </si>
  <si>
    <t>OSTVARENJE/ IZVRŠENJE                      2024.</t>
  </si>
  <si>
    <t>IZVORNI PLAN/ REBALANS 2025.</t>
  </si>
  <si>
    <t>OSTVARENJE/ IZVRŠENJE 2025.</t>
  </si>
  <si>
    <t>IZVORNI PLAN ILI REBALANS 2025.</t>
  </si>
  <si>
    <t xml:space="preserve">OSTVARENJE/IZVRŠENJE 
2025. </t>
  </si>
  <si>
    <t>IZVRŠENJE 
2025.</t>
  </si>
  <si>
    <t xml:space="preserve">OSTVARENJE/IZVRŠENJE              2024. </t>
  </si>
  <si>
    <t>OSTVARENJE/IZVRŠENJE 
2025.</t>
  </si>
  <si>
    <t>Naknade troškova osobama izvan radnog odnosa</t>
  </si>
  <si>
    <t>Naknade građanima i kućanstvima u novcu</t>
  </si>
  <si>
    <t>Prijevozna sredstva</t>
  </si>
  <si>
    <t>Prijevozna sredstva u cestovnom prometu</t>
  </si>
  <si>
    <t>Oprema za održavanje i zaštitu</t>
  </si>
  <si>
    <t xml:space="preserve">1.1. Opći prihodi i primici </t>
  </si>
  <si>
    <t>1.1. Opći prihodi i primici</t>
  </si>
  <si>
    <t>Izvor  1.1. OPĆI PRIHODI I PRIMICI</t>
  </si>
  <si>
    <t>R6216</t>
  </si>
  <si>
    <t>R6167</t>
  </si>
  <si>
    <t>R6176</t>
  </si>
  <si>
    <t>R2935</t>
  </si>
  <si>
    <t>R6191</t>
  </si>
  <si>
    <t>R6440</t>
  </si>
  <si>
    <t>R6217</t>
  </si>
  <si>
    <t>R6454</t>
  </si>
  <si>
    <t>Kapitalni projekt K600003 Ulaganja u osnovne škole</t>
  </si>
  <si>
    <t>R6166</t>
  </si>
  <si>
    <t>IZVJEŠTAJ O IZVRŠENJU FINANCIJSKOG PLANA OSNOVNE ŠKOLE ANTUN MATIJA RELJKOVIĆ ZA RAZDOBLJE OD 01.01.2025. DO 31.12.2025. GODINE</t>
  </si>
  <si>
    <t>Aktivnost A600038 S osmjehom u školu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</si>
</sst>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n&quot;_-;\-* #,##0.00\ &quot;kn&quot;_-;_-* &quot;-&quot;??\ &quot;kn&quot;_-;_-@_-"/>
    <numFmt numFmtId="43" formatCode="_-* #,##0.00\ _k_n_-;\-* #,##0.00\ _k_n_-;_-* &quot;-&quot;??\ _k_n_-;_-@_-"/>
  </numFmts>
  <fonts count="4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color indexed="8"/>
      <name val="Calibri"/>
      <family val="2"/>
      <charset val="238"/>
    </font>
    <font>
      <b/>
      <sz val="9"/>
      <name val="Calibri"/>
      <family val="2"/>
      <charset val="238"/>
    </font>
    <font>
      <sz val="9"/>
      <color indexed="8"/>
      <name val="Calibri"/>
      <family val="2"/>
      <charset val="238"/>
    </font>
    <font>
      <i/>
      <sz val="9"/>
      <name val="Calibri"/>
      <family val="2"/>
      <charset val="238"/>
    </font>
    <font>
      <sz val="9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b/>
      <sz val="12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0"/>
      <color indexed="8"/>
      <name val="MS Sans Serif"/>
      <charset val="238"/>
    </font>
    <font>
      <b/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40" fillId="0" borderId="0"/>
    <xf numFmtId="9" fontId="16" fillId="0" borderId="0" applyFont="0" applyFill="0" applyBorder="0" applyAlignment="0" applyProtection="0"/>
  </cellStyleXfs>
  <cellXfs count="281">
    <xf numFmtId="0" fontId="0" fillId="0" borderId="0" xfId="0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>
      <alignment horizontal="right"/>
    </xf>
    <xf numFmtId="0" fontId="9" fillId="3" borderId="1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6" fillId="0" borderId="3" xfId="0" quotePrefix="1" applyNumberFormat="1" applyFont="1" applyFill="1" applyBorder="1" applyAlignment="1" applyProtection="1">
      <alignment horizontal="center" vertical="center" wrapText="1"/>
    </xf>
    <xf numFmtId="0" fontId="12" fillId="2" borderId="3" xfId="0" applyNumberFormat="1" applyFont="1" applyFill="1" applyBorder="1" applyAlignment="1" applyProtection="1">
      <alignment horizontal="center" vertical="center" wrapText="1"/>
    </xf>
    <xf numFmtId="0" fontId="12" fillId="0" borderId="3" xfId="0" quotePrefix="1" applyNumberFormat="1" applyFont="1" applyFill="1" applyBorder="1" applyAlignment="1" applyProtection="1">
      <alignment horizontal="center" vertical="center" wrapText="1"/>
    </xf>
    <xf numFmtId="0" fontId="13" fillId="0" borderId="0" xfId="0" applyFont="1"/>
    <xf numFmtId="0" fontId="0" fillId="0" borderId="3" xfId="0" applyBorder="1"/>
    <xf numFmtId="0" fontId="7" fillId="2" borderId="3" xfId="0" quotePrefix="1" applyFont="1" applyFill="1" applyBorder="1" applyAlignment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left" vertical="center" wrapText="1" indent="1"/>
    </xf>
    <xf numFmtId="0" fontId="8" fillId="2" borderId="3" xfId="0" applyFont="1" applyFill="1" applyBorder="1" applyAlignment="1">
      <alignment horizontal="left" vertical="center" indent="1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/>
    </xf>
    <xf numFmtId="0" fontId="1" fillId="0" borderId="0" xfId="0" applyFont="1"/>
    <xf numFmtId="0" fontId="7" fillId="3" borderId="2" xfId="0" applyNumberFormat="1" applyFont="1" applyFill="1" applyBorder="1" applyAlignment="1" applyProtection="1">
      <alignment vertical="center"/>
    </xf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0" fillId="2" borderId="0" xfId="0" applyFill="1"/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10" fillId="2" borderId="0" xfId="0" applyFont="1" applyFill="1" applyAlignment="1">
      <alignment wrapText="1"/>
    </xf>
    <xf numFmtId="0" fontId="1" fillId="2" borderId="5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/>
    <xf numFmtId="4" fontId="4" fillId="2" borderId="0" xfId="0" applyNumberFormat="1" applyFont="1" applyFill="1" applyBorder="1" applyAlignment="1" applyProtection="1">
      <alignment horizontal="center" vertical="center" wrapText="1"/>
    </xf>
    <xf numFmtId="4" fontId="6" fillId="3" borderId="3" xfId="1" applyNumberFormat="1" applyFont="1" applyFill="1" applyBorder="1" applyAlignment="1">
      <alignment horizontal="right"/>
    </xf>
    <xf numFmtId="4" fontId="6" fillId="3" borderId="3" xfId="1" applyNumberFormat="1" applyFont="1" applyFill="1" applyBorder="1" applyAlignment="1" applyProtection="1">
      <alignment horizontal="right" wrapText="1"/>
    </xf>
    <xf numFmtId="43" fontId="3" fillId="2" borderId="3" xfId="0" applyNumberFormat="1" applyFont="1" applyFill="1" applyBorder="1" applyAlignment="1">
      <alignment horizontal="right"/>
    </xf>
    <xf numFmtId="43" fontId="6" fillId="2" borderId="3" xfId="0" applyNumberFormat="1" applyFont="1" applyFill="1" applyBorder="1" applyAlignment="1">
      <alignment horizontal="right"/>
    </xf>
    <xf numFmtId="0" fontId="17" fillId="3" borderId="3" xfId="0" applyNumberFormat="1" applyFont="1" applyFill="1" applyBorder="1" applyAlignment="1" applyProtection="1">
      <alignment horizontal="center" vertical="center" wrapText="1"/>
    </xf>
    <xf numFmtId="0" fontId="18" fillId="6" borderId="3" xfId="0" applyNumberFormat="1" applyFont="1" applyFill="1" applyBorder="1" applyAlignment="1" applyProtection="1">
      <alignment horizontal="left" vertical="center" wrapText="1"/>
    </xf>
    <xf numFmtId="0" fontId="18" fillId="2" borderId="3" xfId="0" applyNumberFormat="1" applyFont="1" applyFill="1" applyBorder="1" applyAlignment="1" applyProtection="1">
      <alignment horizontal="left" vertical="center" wrapText="1"/>
    </xf>
    <xf numFmtId="43" fontId="17" fillId="2" borderId="3" xfId="0" applyNumberFormat="1" applyFont="1" applyFill="1" applyBorder="1" applyAlignment="1">
      <alignment vertical="center"/>
    </xf>
    <xf numFmtId="0" fontId="20" fillId="2" borderId="3" xfId="0" quotePrefix="1" applyFont="1" applyFill="1" applyBorder="1" applyAlignment="1">
      <alignment horizontal="left" vertical="center" wrapText="1" indent="1"/>
    </xf>
    <xf numFmtId="43" fontId="19" fillId="2" borderId="3" xfId="0" applyNumberFormat="1" applyFont="1" applyFill="1" applyBorder="1" applyAlignment="1">
      <alignment vertical="center"/>
    </xf>
    <xf numFmtId="0" fontId="20" fillId="2" borderId="3" xfId="0" applyNumberFormat="1" applyFont="1" applyFill="1" applyBorder="1" applyAlignment="1" applyProtection="1">
      <alignment horizontal="left" vertical="center" wrapText="1" indent="1"/>
    </xf>
    <xf numFmtId="43" fontId="17" fillId="6" borderId="3" xfId="0" applyNumberFormat="1" applyFont="1" applyFill="1" applyBorder="1" applyAlignment="1">
      <alignment vertical="center"/>
    </xf>
    <xf numFmtId="43" fontId="22" fillId="0" borderId="3" xfId="0" applyNumberFormat="1" applyFont="1" applyBorder="1" applyAlignment="1">
      <alignment vertical="center"/>
    </xf>
    <xf numFmtId="43" fontId="21" fillId="0" borderId="3" xfId="0" applyNumberFormat="1" applyFont="1" applyBorder="1" applyAlignment="1">
      <alignment vertical="center"/>
    </xf>
    <xf numFmtId="43" fontId="22" fillId="6" borderId="3" xfId="0" applyNumberFormat="1" applyFont="1" applyFill="1" applyBorder="1" applyAlignment="1">
      <alignment vertical="center"/>
    </xf>
    <xf numFmtId="0" fontId="0" fillId="0" borderId="0" xfId="0" applyFont="1"/>
    <xf numFmtId="0" fontId="24" fillId="3" borderId="3" xfId="0" applyNumberFormat="1" applyFont="1" applyFill="1" applyBorder="1" applyAlignment="1" applyProtection="1">
      <alignment horizontal="center" vertical="center" wrapText="1"/>
    </xf>
    <xf numFmtId="0" fontId="25" fillId="2" borderId="3" xfId="0" applyNumberFormat="1" applyFont="1" applyFill="1" applyBorder="1" applyAlignment="1" applyProtection="1">
      <alignment horizontal="left" vertical="center" wrapText="1"/>
    </xf>
    <xf numFmtId="0" fontId="25" fillId="7" borderId="3" xfId="0" applyNumberFormat="1" applyFont="1" applyFill="1" applyBorder="1" applyAlignment="1" applyProtection="1">
      <alignment horizontal="left" vertical="center" wrapText="1"/>
    </xf>
    <xf numFmtId="0" fontId="25" fillId="5" borderId="3" xfId="0" applyNumberFormat="1" applyFont="1" applyFill="1" applyBorder="1" applyAlignment="1" applyProtection="1">
      <alignment horizontal="left" vertical="center" wrapText="1"/>
    </xf>
    <xf numFmtId="0" fontId="25" fillId="2" borderId="3" xfId="0" quotePrefix="1" applyFont="1" applyFill="1" applyBorder="1" applyAlignment="1">
      <alignment horizontal="left" vertical="center"/>
    </xf>
    <xf numFmtId="0" fontId="25" fillId="2" borderId="3" xfId="0" quotePrefix="1" applyFont="1" applyFill="1" applyBorder="1" applyAlignment="1">
      <alignment horizontal="left" vertical="center" wrapText="1"/>
    </xf>
    <xf numFmtId="0" fontId="27" fillId="2" borderId="3" xfId="0" quotePrefix="1" applyFont="1" applyFill="1" applyBorder="1" applyAlignment="1">
      <alignment horizontal="left" vertical="center"/>
    </xf>
    <xf numFmtId="0" fontId="28" fillId="2" borderId="3" xfId="0" quotePrefix="1" applyFont="1" applyFill="1" applyBorder="1" applyAlignment="1">
      <alignment horizontal="left" vertical="center"/>
    </xf>
    <xf numFmtId="0" fontId="27" fillId="2" borderId="3" xfId="0" quotePrefix="1" applyFont="1" applyFill="1" applyBorder="1" applyAlignment="1">
      <alignment horizontal="left" vertical="center" wrapText="1"/>
    </xf>
    <xf numFmtId="0" fontId="29" fillId="2" borderId="3" xfId="0" quotePrefix="1" applyFont="1" applyFill="1" applyBorder="1" applyAlignment="1">
      <alignment horizontal="left" vertical="center"/>
    </xf>
    <xf numFmtId="0" fontId="25" fillId="5" borderId="3" xfId="0" quotePrefix="1" applyFont="1" applyFill="1" applyBorder="1" applyAlignment="1">
      <alignment horizontal="left" vertical="center"/>
    </xf>
    <xf numFmtId="0" fontId="29" fillId="5" borderId="3" xfId="0" quotePrefix="1" applyFont="1" applyFill="1" applyBorder="1" applyAlignment="1">
      <alignment horizontal="left" vertical="center"/>
    </xf>
    <xf numFmtId="0" fontId="27" fillId="2" borderId="3" xfId="0" applyNumberFormat="1" applyFont="1" applyFill="1" applyBorder="1" applyAlignment="1" applyProtection="1">
      <alignment horizontal="left" vertical="center" wrapText="1"/>
    </xf>
    <xf numFmtId="0" fontId="30" fillId="0" borderId="0" xfId="0" applyFont="1"/>
    <xf numFmtId="0" fontId="18" fillId="6" borderId="3" xfId="0" applyNumberFormat="1" applyFont="1" applyFill="1" applyBorder="1" applyAlignment="1" applyProtection="1">
      <alignment horizontal="left" vertical="center" wrapText="1" indent="1"/>
    </xf>
    <xf numFmtId="0" fontId="14" fillId="2" borderId="3" xfId="0" applyNumberFormat="1" applyFont="1" applyFill="1" applyBorder="1" applyAlignment="1" applyProtection="1">
      <alignment horizontal="left" vertical="center" wrapText="1"/>
    </xf>
    <xf numFmtId="43" fontId="31" fillId="2" borderId="3" xfId="0" applyNumberFormat="1" applyFont="1" applyFill="1" applyBorder="1" applyAlignment="1">
      <alignment horizontal="right"/>
    </xf>
    <xf numFmtId="0" fontId="32" fillId="0" borderId="0" xfId="0" applyFont="1"/>
    <xf numFmtId="0" fontId="1" fillId="0" borderId="0" xfId="0" applyFont="1" applyFill="1" applyBorder="1"/>
    <xf numFmtId="0" fontId="1" fillId="0" borderId="0" xfId="0" applyFont="1" applyFill="1"/>
    <xf numFmtId="0" fontId="1" fillId="5" borderId="0" xfId="0" applyFont="1" applyFill="1"/>
    <xf numFmtId="0" fontId="33" fillId="3" borderId="3" xfId="0" applyFont="1" applyFill="1" applyBorder="1" applyAlignment="1">
      <alignment horizontal="center" vertical="center" wrapText="1"/>
    </xf>
    <xf numFmtId="43" fontId="34" fillId="8" borderId="3" xfId="0" applyNumberFormat="1" applyFont="1" applyFill="1" applyBorder="1" applyAlignment="1">
      <alignment vertical="center" wrapText="1"/>
    </xf>
    <xf numFmtId="10" fontId="34" fillId="8" borderId="3" xfId="0" applyNumberFormat="1" applyFont="1" applyFill="1" applyBorder="1" applyAlignment="1">
      <alignment horizontal="right" vertical="center" wrapText="1"/>
    </xf>
    <xf numFmtId="43" fontId="33" fillId="12" borderId="3" xfId="0" applyNumberFormat="1" applyFont="1" applyFill="1" applyBorder="1" applyAlignment="1">
      <alignment vertical="center" wrapText="1"/>
    </xf>
    <xf numFmtId="43" fontId="33" fillId="11" borderId="3" xfId="0" applyNumberFormat="1" applyFont="1" applyFill="1" applyBorder="1" applyAlignment="1">
      <alignment vertical="center" wrapText="1"/>
    </xf>
    <xf numFmtId="0" fontId="33" fillId="10" borderId="3" xfId="0" applyFont="1" applyFill="1" applyBorder="1" applyAlignment="1">
      <alignment horizontal="center" vertical="center"/>
    </xf>
    <xf numFmtId="0" fontId="33" fillId="10" borderId="3" xfId="0" applyFont="1" applyFill="1" applyBorder="1" applyAlignment="1">
      <alignment vertical="center" wrapText="1"/>
    </xf>
    <xf numFmtId="43" fontId="33" fillId="10" borderId="3" xfId="0" applyNumberFormat="1" applyFont="1" applyFill="1" applyBorder="1" applyAlignment="1">
      <alignment vertical="center" wrapText="1"/>
    </xf>
    <xf numFmtId="0" fontId="33" fillId="5" borderId="3" xfId="0" applyFont="1" applyFill="1" applyBorder="1" applyAlignment="1">
      <alignment horizontal="center" vertical="center"/>
    </xf>
    <xf numFmtId="0" fontId="33" fillId="5" borderId="3" xfId="0" applyFont="1" applyFill="1" applyBorder="1" applyAlignment="1">
      <alignment vertical="center" wrapText="1"/>
    </xf>
    <xf numFmtId="43" fontId="33" fillId="5" borderId="3" xfId="0" applyNumberFormat="1" applyFont="1" applyFill="1" applyBorder="1" applyAlignment="1">
      <alignment vertical="center" wrapText="1"/>
    </xf>
    <xf numFmtId="0" fontId="33" fillId="0" borderId="3" xfId="0" applyFont="1" applyFill="1" applyBorder="1" applyAlignment="1">
      <alignment horizontal="center" vertical="center"/>
    </xf>
    <xf numFmtId="0" fontId="35" fillId="0" borderId="3" xfId="0" applyFont="1" applyFill="1" applyBorder="1" applyAlignment="1">
      <alignment horizontal="center" vertical="center"/>
    </xf>
    <xf numFmtId="0" fontId="35" fillId="0" borderId="3" xfId="0" applyFont="1" applyFill="1" applyBorder="1" applyAlignment="1">
      <alignment vertical="center" wrapText="1"/>
    </xf>
    <xf numFmtId="43" fontId="35" fillId="0" borderId="3" xfId="0" applyNumberFormat="1" applyFont="1" applyFill="1" applyBorder="1" applyAlignment="1">
      <alignment vertical="center" wrapText="1"/>
    </xf>
    <xf numFmtId="0" fontId="35" fillId="2" borderId="3" xfId="0" applyFont="1" applyFill="1" applyBorder="1" applyAlignment="1">
      <alignment horizontal="center" vertical="center"/>
    </xf>
    <xf numFmtId="0" fontId="35" fillId="2" borderId="3" xfId="0" applyFont="1" applyFill="1" applyBorder="1" applyAlignment="1">
      <alignment vertical="center" wrapText="1"/>
    </xf>
    <xf numFmtId="43" fontId="35" fillId="2" borderId="3" xfId="0" applyNumberFormat="1" applyFont="1" applyFill="1" applyBorder="1" applyAlignment="1">
      <alignment vertical="center" wrapText="1"/>
    </xf>
    <xf numFmtId="0" fontId="33" fillId="0" borderId="3" xfId="0" applyFont="1" applyFill="1" applyBorder="1" applyAlignment="1">
      <alignment vertical="center" wrapText="1"/>
    </xf>
    <xf numFmtId="43" fontId="33" fillId="0" borderId="3" xfId="0" applyNumberFormat="1" applyFont="1" applyFill="1" applyBorder="1" applyAlignment="1">
      <alignment vertical="center" wrapText="1"/>
    </xf>
    <xf numFmtId="0" fontId="35" fillId="2" borderId="3" xfId="0" applyFont="1" applyFill="1" applyBorder="1" applyAlignment="1">
      <alignment horizontal="center" vertical="center" wrapText="1"/>
    </xf>
    <xf numFmtId="0" fontId="35" fillId="2" borderId="6" xfId="0" applyFont="1" applyFill="1" applyBorder="1" applyAlignment="1">
      <alignment horizontal="center" vertical="center" wrapText="1"/>
    </xf>
    <xf numFmtId="0" fontId="35" fillId="2" borderId="6" xfId="0" applyFont="1" applyFill="1" applyBorder="1" applyAlignment="1">
      <alignment vertical="center" wrapText="1"/>
    </xf>
    <xf numFmtId="43" fontId="35" fillId="2" borderId="6" xfId="0" applyNumberFormat="1" applyFont="1" applyFill="1" applyBorder="1" applyAlignment="1">
      <alignment vertical="center" wrapText="1"/>
    </xf>
    <xf numFmtId="0" fontId="33" fillId="0" borderId="3" xfId="0" applyFont="1" applyFill="1" applyBorder="1" applyAlignment="1">
      <alignment horizontal="center" vertical="center" wrapText="1"/>
    </xf>
    <xf numFmtId="0" fontId="35" fillId="2" borderId="7" xfId="0" applyFont="1" applyFill="1" applyBorder="1" applyAlignment="1">
      <alignment horizontal="center" vertical="center" wrapText="1"/>
    </xf>
    <xf numFmtId="0" fontId="35" fillId="2" borderId="7" xfId="0" applyFont="1" applyFill="1" applyBorder="1" applyAlignment="1">
      <alignment vertical="center" wrapText="1"/>
    </xf>
    <xf numFmtId="43" fontId="35" fillId="2" borderId="7" xfId="0" applyNumberFormat="1" applyFont="1" applyFill="1" applyBorder="1" applyAlignment="1">
      <alignment vertical="center" wrapText="1"/>
    </xf>
    <xf numFmtId="0" fontId="35" fillId="0" borderId="3" xfId="0" applyFont="1" applyFill="1" applyBorder="1" applyAlignment="1">
      <alignment horizontal="center" vertical="center" wrapText="1"/>
    </xf>
    <xf numFmtId="0" fontId="33" fillId="5" borderId="3" xfId="0" applyFont="1" applyFill="1" applyBorder="1" applyAlignment="1">
      <alignment horizontal="center" vertical="center" wrapText="1"/>
    </xf>
    <xf numFmtId="43" fontId="33" fillId="4" borderId="3" xfId="0" applyNumberFormat="1" applyFont="1" applyFill="1" applyBorder="1" applyAlignment="1">
      <alignment vertical="center" wrapText="1"/>
    </xf>
    <xf numFmtId="0" fontId="33" fillId="2" borderId="3" xfId="0" applyFont="1" applyFill="1" applyBorder="1" applyAlignment="1">
      <alignment horizontal="center" vertical="center" wrapText="1"/>
    </xf>
    <xf numFmtId="0" fontId="33" fillId="2" borderId="3" xfId="0" applyFont="1" applyFill="1" applyBorder="1" applyAlignment="1">
      <alignment vertical="center" wrapText="1"/>
    </xf>
    <xf numFmtId="0" fontId="33" fillId="10" borderId="3" xfId="0" applyFont="1" applyFill="1" applyBorder="1" applyAlignment="1">
      <alignment horizontal="center" vertical="center" wrapText="1"/>
    </xf>
    <xf numFmtId="43" fontId="33" fillId="2" borderId="3" xfId="0" applyNumberFormat="1" applyFont="1" applyFill="1" applyBorder="1" applyAlignment="1">
      <alignment vertical="center" wrapText="1"/>
    </xf>
    <xf numFmtId="0" fontId="33" fillId="2" borderId="3" xfId="0" applyFont="1" applyFill="1" applyBorder="1" applyAlignment="1">
      <alignment horizontal="center" vertical="center"/>
    </xf>
    <xf numFmtId="10" fontId="22" fillId="6" borderId="3" xfId="0" applyNumberFormat="1" applyFont="1" applyFill="1" applyBorder="1" applyAlignment="1">
      <alignment vertical="center"/>
    </xf>
    <xf numFmtId="10" fontId="22" fillId="0" borderId="3" xfId="0" applyNumberFormat="1" applyFont="1" applyBorder="1" applyAlignment="1">
      <alignment vertical="center"/>
    </xf>
    <xf numFmtId="43" fontId="26" fillId="2" borderId="3" xfId="0" applyNumberFormat="1" applyFont="1" applyFill="1" applyBorder="1" applyAlignment="1">
      <alignment horizontal="right"/>
    </xf>
    <xf numFmtId="43" fontId="36" fillId="0" borderId="3" xfId="0" applyNumberFormat="1" applyFont="1" applyBorder="1"/>
    <xf numFmtId="0" fontId="36" fillId="0" borderId="3" xfId="0" applyFont="1" applyBorder="1"/>
    <xf numFmtId="0" fontId="25" fillId="6" borderId="3" xfId="0" applyNumberFormat="1" applyFont="1" applyFill="1" applyBorder="1" applyAlignment="1" applyProtection="1">
      <alignment horizontal="left" vertical="center" wrapText="1"/>
    </xf>
    <xf numFmtId="43" fontId="24" fillId="6" borderId="3" xfId="0" applyNumberFormat="1" applyFont="1" applyFill="1" applyBorder="1" applyAlignment="1">
      <alignment horizontal="right"/>
    </xf>
    <xf numFmtId="43" fontId="11" fillId="6" borderId="3" xfId="0" applyNumberFormat="1" applyFont="1" applyFill="1" applyBorder="1"/>
    <xf numFmtId="0" fontId="11" fillId="6" borderId="3" xfId="0" applyFont="1" applyFill="1" applyBorder="1"/>
    <xf numFmtId="43" fontId="24" fillId="5" borderId="3" xfId="0" applyNumberFormat="1" applyFont="1" applyFill="1" applyBorder="1" applyAlignment="1">
      <alignment horizontal="right"/>
    </xf>
    <xf numFmtId="43" fontId="11" fillId="5" borderId="3" xfId="0" applyNumberFormat="1" applyFont="1" applyFill="1" applyBorder="1"/>
    <xf numFmtId="0" fontId="11" fillId="5" borderId="3" xfId="0" applyFont="1" applyFill="1" applyBorder="1"/>
    <xf numFmtId="43" fontId="24" fillId="2" borderId="3" xfId="0" applyNumberFormat="1" applyFont="1" applyFill="1" applyBorder="1" applyAlignment="1">
      <alignment horizontal="right"/>
    </xf>
    <xf numFmtId="43" fontId="11" fillId="0" borderId="3" xfId="0" applyNumberFormat="1" applyFont="1" applyBorder="1"/>
    <xf numFmtId="0" fontId="11" fillId="0" borderId="3" xfId="0" applyFont="1" applyBorder="1"/>
    <xf numFmtId="0" fontId="25" fillId="2" borderId="3" xfId="0" applyFont="1" applyFill="1" applyBorder="1" applyAlignment="1">
      <alignment horizontal="left" vertical="center"/>
    </xf>
    <xf numFmtId="0" fontId="25" fillId="2" borderId="3" xfId="0" applyNumberFormat="1" applyFont="1" applyFill="1" applyBorder="1" applyAlignment="1" applyProtection="1">
      <alignment horizontal="left" vertical="center"/>
    </xf>
    <xf numFmtId="0" fontId="25" fillId="2" borderId="3" xfId="0" applyNumberFormat="1" applyFont="1" applyFill="1" applyBorder="1" applyAlignment="1" applyProtection="1">
      <alignment vertical="center" wrapText="1"/>
    </xf>
    <xf numFmtId="0" fontId="27" fillId="2" borderId="3" xfId="0" applyNumberFormat="1" applyFont="1" applyFill="1" applyBorder="1" applyAlignment="1" applyProtection="1">
      <alignment vertical="center" wrapText="1"/>
    </xf>
    <xf numFmtId="0" fontId="36" fillId="0" borderId="3" xfId="0" applyFont="1" applyBorder="1" applyAlignment="1">
      <alignment horizontal="left"/>
    </xf>
    <xf numFmtId="0" fontId="11" fillId="0" borderId="3" xfId="0" applyFont="1" applyBorder="1" applyAlignment="1">
      <alignment horizontal="left" vertical="center"/>
    </xf>
    <xf numFmtId="0" fontId="11" fillId="0" borderId="3" xfId="0" applyFont="1" applyBorder="1" applyAlignment="1">
      <alignment horizontal="left"/>
    </xf>
    <xf numFmtId="0" fontId="11" fillId="5" borderId="3" xfId="0" applyFont="1" applyFill="1" applyBorder="1" applyAlignment="1">
      <alignment horizontal="left"/>
    </xf>
    <xf numFmtId="0" fontId="11" fillId="5" borderId="3" xfId="0" applyFont="1" applyFill="1" applyBorder="1" applyAlignment="1">
      <alignment horizontal="left" vertical="center"/>
    </xf>
    <xf numFmtId="0" fontId="11" fillId="5" borderId="3" xfId="0" applyFont="1" applyFill="1" applyBorder="1" applyAlignment="1">
      <alignment wrapText="1"/>
    </xf>
    <xf numFmtId="0" fontId="26" fillId="0" borderId="0" xfId="0" applyNumberFormat="1" applyFont="1" applyFill="1" applyBorder="1" applyAlignment="1" applyProtection="1">
      <alignment vertical="center" wrapText="1"/>
    </xf>
    <xf numFmtId="0" fontId="24" fillId="0" borderId="0" xfId="0" applyNumberFormat="1" applyFont="1" applyFill="1" applyBorder="1" applyAlignment="1" applyProtection="1">
      <alignment horizontal="center" vertical="center" wrapText="1"/>
    </xf>
    <xf numFmtId="0" fontId="36" fillId="0" borderId="0" xfId="0" applyFont="1"/>
    <xf numFmtId="43" fontId="36" fillId="0" borderId="3" xfId="2" applyNumberFormat="1" applyFont="1" applyBorder="1"/>
    <xf numFmtId="43" fontId="11" fillId="7" borderId="3" xfId="2" applyNumberFormat="1" applyFont="1" applyFill="1" applyBorder="1"/>
    <xf numFmtId="0" fontId="11" fillId="0" borderId="0" xfId="0" applyFont="1"/>
    <xf numFmtId="43" fontId="11" fillId="5" borderId="3" xfId="2" applyNumberFormat="1" applyFont="1" applyFill="1" applyBorder="1"/>
    <xf numFmtId="43" fontId="11" fillId="0" borderId="3" xfId="2" applyNumberFormat="1" applyFont="1" applyBorder="1"/>
    <xf numFmtId="43" fontId="24" fillId="7" borderId="3" xfId="0" applyNumberFormat="1" applyFont="1" applyFill="1" applyBorder="1" applyAlignment="1">
      <alignment horizontal="right"/>
    </xf>
    <xf numFmtId="0" fontId="36" fillId="0" borderId="0" xfId="0" applyFont="1" applyBorder="1"/>
    <xf numFmtId="0" fontId="27" fillId="2" borderId="0" xfId="0" quotePrefix="1" applyFont="1" applyFill="1" applyBorder="1" applyAlignment="1">
      <alignment horizontal="left" vertical="center"/>
    </xf>
    <xf numFmtId="0" fontId="28" fillId="2" borderId="0" xfId="0" quotePrefix="1" applyFont="1" applyFill="1" applyBorder="1" applyAlignment="1">
      <alignment horizontal="left" vertical="center"/>
    </xf>
    <xf numFmtId="0" fontId="27" fillId="2" borderId="0" xfId="0" applyNumberFormat="1" applyFont="1" applyFill="1" applyBorder="1" applyAlignment="1" applyProtection="1">
      <alignment horizontal="left" vertical="center" wrapText="1"/>
    </xf>
    <xf numFmtId="43" fontId="26" fillId="2" borderId="0" xfId="0" applyNumberFormat="1" applyFont="1" applyFill="1" applyBorder="1" applyAlignment="1">
      <alignment horizontal="right"/>
    </xf>
    <xf numFmtId="43" fontId="36" fillId="0" borderId="0" xfId="2" applyNumberFormat="1" applyFont="1" applyBorder="1"/>
    <xf numFmtId="0" fontId="25" fillId="6" borderId="3" xfId="0" quotePrefix="1" applyFont="1" applyFill="1" applyBorder="1" applyAlignment="1">
      <alignment horizontal="left" vertical="center"/>
    </xf>
    <xf numFmtId="0" fontId="29" fillId="6" borderId="3" xfId="0" quotePrefix="1" applyFont="1" applyFill="1" applyBorder="1" applyAlignment="1">
      <alignment horizontal="left" vertical="center"/>
    </xf>
    <xf numFmtId="43" fontId="11" fillId="6" borderId="3" xfId="2" applyNumberFormat="1" applyFont="1" applyFill="1" applyBorder="1"/>
    <xf numFmtId="0" fontId="37" fillId="0" borderId="0" xfId="0" applyFont="1" applyBorder="1"/>
    <xf numFmtId="0" fontId="38" fillId="12" borderId="3" xfId="0" quotePrefix="1" applyFont="1" applyFill="1" applyBorder="1" applyAlignment="1">
      <alignment horizontal="left" vertical="center"/>
    </xf>
    <xf numFmtId="0" fontId="39" fillId="12" borderId="3" xfId="0" quotePrefix="1" applyFont="1" applyFill="1" applyBorder="1" applyAlignment="1">
      <alignment horizontal="left" vertical="center"/>
    </xf>
    <xf numFmtId="0" fontId="38" fillId="12" borderId="3" xfId="0" applyNumberFormat="1" applyFont="1" applyFill="1" applyBorder="1" applyAlignment="1" applyProtection="1">
      <alignment horizontal="left" vertical="center" wrapText="1"/>
    </xf>
    <xf numFmtId="43" fontId="23" fillId="12" borderId="3" xfId="0" applyNumberFormat="1" applyFont="1" applyFill="1" applyBorder="1" applyAlignment="1">
      <alignment horizontal="right"/>
    </xf>
    <xf numFmtId="43" fontId="37" fillId="12" borderId="3" xfId="2" applyNumberFormat="1" applyFont="1" applyFill="1" applyBorder="1"/>
    <xf numFmtId="0" fontId="37" fillId="0" borderId="0" xfId="0" applyFont="1"/>
    <xf numFmtId="0" fontId="10" fillId="0" borderId="0" xfId="0" applyFont="1"/>
    <xf numFmtId="0" fontId="11" fillId="0" borderId="3" xfId="0" applyFont="1" applyFill="1" applyBorder="1"/>
    <xf numFmtId="43" fontId="11" fillId="0" borderId="3" xfId="0" applyNumberFormat="1" applyFont="1" applyFill="1" applyBorder="1"/>
    <xf numFmtId="0" fontId="36" fillId="0" borderId="3" xfId="0" applyFont="1" applyFill="1" applyBorder="1"/>
    <xf numFmtId="43" fontId="36" fillId="0" borderId="3" xfId="0" applyNumberFormat="1" applyFont="1" applyFill="1" applyBorder="1"/>
    <xf numFmtId="10" fontId="37" fillId="12" borderId="3" xfId="0" applyNumberFormat="1" applyFont="1" applyFill="1" applyBorder="1"/>
    <xf numFmtId="10" fontId="11" fillId="7" borderId="3" xfId="0" applyNumberFormat="1" applyFont="1" applyFill="1" applyBorder="1"/>
    <xf numFmtId="10" fontId="11" fillId="5" borderId="3" xfId="0" applyNumberFormat="1" applyFont="1" applyFill="1" applyBorder="1"/>
    <xf numFmtId="10" fontId="11" fillId="0" borderId="3" xfId="0" applyNumberFormat="1" applyFont="1" applyBorder="1"/>
    <xf numFmtId="10" fontId="36" fillId="0" borderId="3" xfId="0" applyNumberFormat="1" applyFont="1" applyBorder="1"/>
    <xf numFmtId="10" fontId="11" fillId="6" borderId="3" xfId="0" applyNumberFormat="1" applyFont="1" applyFill="1" applyBorder="1"/>
    <xf numFmtId="43" fontId="6" fillId="0" borderId="3" xfId="0" applyNumberFormat="1" applyFont="1" applyBorder="1" applyAlignment="1">
      <alignment horizontal="right"/>
    </xf>
    <xf numFmtId="43" fontId="6" fillId="3" borderId="3" xfId="1" applyNumberFormat="1" applyFont="1" applyFill="1" applyBorder="1" applyAlignment="1">
      <alignment horizontal="right" vertical="top"/>
    </xf>
    <xf numFmtId="43" fontId="6" fillId="3" borderId="3" xfId="1" applyNumberFormat="1" applyFont="1" applyFill="1" applyBorder="1" applyAlignment="1">
      <alignment horizontal="right"/>
    </xf>
    <xf numFmtId="10" fontId="6" fillId="0" borderId="3" xfId="0" applyNumberFormat="1" applyFont="1" applyBorder="1" applyAlignment="1">
      <alignment horizontal="right"/>
    </xf>
    <xf numFmtId="43" fontId="41" fillId="0" borderId="3" xfId="0" applyNumberFormat="1" applyFont="1" applyBorder="1"/>
    <xf numFmtId="43" fontId="42" fillId="0" borderId="3" xfId="0" applyNumberFormat="1" applyFont="1" applyBorder="1"/>
    <xf numFmtId="43" fontId="43" fillId="0" borderId="3" xfId="0" applyNumberFormat="1" applyFont="1" applyBorder="1"/>
    <xf numFmtId="10" fontId="41" fillId="0" borderId="3" xfId="0" applyNumberFormat="1" applyFont="1" applyBorder="1"/>
    <xf numFmtId="10" fontId="42" fillId="0" borderId="3" xfId="0" applyNumberFormat="1" applyFont="1" applyBorder="1"/>
    <xf numFmtId="10" fontId="43" fillId="0" borderId="3" xfId="0" applyNumberFormat="1" applyFont="1" applyBorder="1"/>
    <xf numFmtId="43" fontId="17" fillId="3" borderId="3" xfId="0" applyNumberFormat="1" applyFont="1" applyFill="1" applyBorder="1" applyAlignment="1" applyProtection="1">
      <alignment vertical="center"/>
    </xf>
    <xf numFmtId="10" fontId="17" fillId="3" borderId="3" xfId="4" applyNumberFormat="1" applyFont="1" applyFill="1" applyBorder="1" applyAlignment="1" applyProtection="1">
      <alignment horizontal="right" vertical="center"/>
    </xf>
    <xf numFmtId="0" fontId="20" fillId="2" borderId="2" xfId="0" applyNumberFormat="1" applyFont="1" applyFill="1" applyBorder="1" applyAlignment="1" applyProtection="1">
      <alignment horizontal="left" vertical="center" wrapText="1" indent="1"/>
    </xf>
    <xf numFmtId="43" fontId="19" fillId="2" borderId="2" xfId="0" applyNumberFormat="1" applyFont="1" applyFill="1" applyBorder="1" applyAlignment="1">
      <alignment vertical="center"/>
    </xf>
    <xf numFmtId="43" fontId="21" fillId="0" borderId="2" xfId="0" applyNumberFormat="1" applyFont="1" applyBorder="1" applyAlignment="1">
      <alignment vertical="center"/>
    </xf>
    <xf numFmtId="10" fontId="21" fillId="0" borderId="2" xfId="0" applyNumberFormat="1" applyFont="1" applyBorder="1" applyAlignment="1">
      <alignment vertical="center"/>
    </xf>
    <xf numFmtId="0" fontId="0" fillId="0" borderId="0" xfId="0" applyBorder="1"/>
    <xf numFmtId="0" fontId="33" fillId="2" borderId="0" xfId="0" applyFont="1" applyFill="1" applyBorder="1" applyAlignment="1">
      <alignment vertical="center" wrapText="1"/>
    </xf>
    <xf numFmtId="0" fontId="44" fillId="0" borderId="3" xfId="0" applyFont="1" applyBorder="1"/>
    <xf numFmtId="0" fontId="44" fillId="0" borderId="3" xfId="0" applyFont="1" applyBorder="1" applyAlignment="1">
      <alignment horizontal="center"/>
    </xf>
    <xf numFmtId="0" fontId="44" fillId="0" borderId="3" xfId="0" applyFont="1" applyBorder="1" applyAlignment="1">
      <alignment horizontal="left"/>
    </xf>
    <xf numFmtId="43" fontId="44" fillId="0" borderId="3" xfId="0" applyNumberFormat="1" applyFont="1" applyBorder="1" applyAlignment="1">
      <alignment vertical="center" wrapText="1"/>
    </xf>
    <xf numFmtId="43" fontId="33" fillId="2" borderId="3" xfId="0" applyNumberFormat="1" applyFont="1" applyFill="1" applyBorder="1" applyAlignment="1">
      <alignment wrapText="1"/>
    </xf>
    <xf numFmtId="10" fontId="34" fillId="5" borderId="3" xfId="0" applyNumberFormat="1" applyFont="1" applyFill="1" applyBorder="1" applyAlignment="1">
      <alignment horizontal="right" vertical="center" wrapText="1"/>
    </xf>
    <xf numFmtId="10" fontId="34" fillId="12" borderId="3" xfId="0" applyNumberFormat="1" applyFont="1" applyFill="1" applyBorder="1" applyAlignment="1">
      <alignment horizontal="right" vertical="center" wrapText="1"/>
    </xf>
    <xf numFmtId="43" fontId="33" fillId="13" borderId="3" xfId="0" applyNumberFormat="1" applyFont="1" applyFill="1" applyBorder="1" applyAlignment="1">
      <alignment vertical="center" wrapText="1"/>
    </xf>
    <xf numFmtId="10" fontId="34" fillId="13" borderId="3" xfId="0" applyNumberFormat="1" applyFont="1" applyFill="1" applyBorder="1" applyAlignment="1">
      <alignment horizontal="right" vertical="center" wrapText="1"/>
    </xf>
    <xf numFmtId="43" fontId="33" fillId="9" borderId="3" xfId="0" applyNumberFormat="1" applyFont="1" applyFill="1" applyBorder="1" applyAlignment="1">
      <alignment vertical="center" wrapText="1"/>
    </xf>
    <xf numFmtId="10" fontId="34" fillId="9" borderId="3" xfId="0" applyNumberFormat="1" applyFont="1" applyFill="1" applyBorder="1" applyAlignment="1">
      <alignment horizontal="right" vertical="center" wrapText="1"/>
    </xf>
    <xf numFmtId="10" fontId="34" fillId="10" borderId="3" xfId="0" applyNumberFormat="1" applyFont="1" applyFill="1" applyBorder="1" applyAlignment="1">
      <alignment horizontal="right" vertical="center" wrapText="1"/>
    </xf>
    <xf numFmtId="10" fontId="34" fillId="2" borderId="3" xfId="0" applyNumberFormat="1" applyFont="1" applyFill="1" applyBorder="1" applyAlignment="1">
      <alignment horizontal="right" vertical="center" wrapText="1"/>
    </xf>
    <xf numFmtId="43" fontId="44" fillId="2" borderId="3" xfId="0" applyNumberFormat="1" applyFont="1" applyFill="1" applyBorder="1" applyAlignment="1">
      <alignment wrapText="1"/>
    </xf>
    <xf numFmtId="10" fontId="11" fillId="0" borderId="3" xfId="0" applyNumberFormat="1" applyFont="1" applyBorder="1" applyAlignment="1">
      <alignment horizontal="right"/>
    </xf>
    <xf numFmtId="10" fontId="22" fillId="0" borderId="3" xfId="0" applyNumberFormat="1" applyFont="1" applyBorder="1" applyAlignment="1">
      <alignment horizontal="right" vertical="center"/>
    </xf>
    <xf numFmtId="10" fontId="22" fillId="2" borderId="3" xfId="0" applyNumberFormat="1" applyFont="1" applyFill="1" applyBorder="1" applyAlignment="1">
      <alignment horizontal="right" vertical="center"/>
    </xf>
    <xf numFmtId="43" fontId="3" fillId="0" borderId="3" xfId="1" applyNumberFormat="1" applyFont="1" applyFill="1" applyBorder="1" applyAlignment="1">
      <alignment horizontal="right" vertical="top"/>
    </xf>
    <xf numFmtId="43" fontId="3" fillId="0" borderId="3" xfId="1" applyNumberFormat="1" applyFont="1" applyFill="1" applyBorder="1" applyAlignment="1">
      <alignment horizontal="right"/>
    </xf>
    <xf numFmtId="4" fontId="3" fillId="0" borderId="3" xfId="1" applyNumberFormat="1" applyFont="1" applyFill="1" applyBorder="1" applyAlignment="1">
      <alignment horizontal="right"/>
    </xf>
    <xf numFmtId="4" fontId="3" fillId="0" borderId="3" xfId="1" applyNumberFormat="1" applyFont="1" applyFill="1" applyBorder="1" applyAlignment="1" applyProtection="1">
      <alignment horizontal="right" wrapText="1"/>
    </xf>
    <xf numFmtId="43" fontId="3" fillId="0" borderId="3" xfId="1" applyNumberFormat="1" applyFont="1" applyBorder="1" applyAlignment="1">
      <alignment horizontal="right" vertical="top"/>
    </xf>
    <xf numFmtId="43" fontId="3" fillId="0" borderId="3" xfId="1" applyNumberFormat="1" applyFont="1" applyBorder="1" applyAlignment="1">
      <alignment horizontal="right"/>
    </xf>
    <xf numFmtId="4" fontId="3" fillId="0" borderId="3" xfId="1" applyNumberFormat="1" applyFont="1" applyBorder="1" applyAlignment="1">
      <alignment horizontal="right"/>
    </xf>
    <xf numFmtId="10" fontId="11" fillId="5" borderId="3" xfId="0" applyNumberFormat="1" applyFont="1" applyFill="1" applyBorder="1" applyAlignment="1">
      <alignment horizontal="right"/>
    </xf>
    <xf numFmtId="10" fontId="36" fillId="0" borderId="3" xfId="0" applyNumberFormat="1" applyFont="1" applyBorder="1" applyAlignment="1">
      <alignment horizontal="right"/>
    </xf>
    <xf numFmtId="10" fontId="11" fillId="2" borderId="3" xfId="0" applyNumberFormat="1" applyFont="1" applyFill="1" applyBorder="1"/>
    <xf numFmtId="10" fontId="11" fillId="2" borderId="3" xfId="0" applyNumberFormat="1" applyFont="1" applyFill="1" applyBorder="1" applyAlignment="1">
      <alignment horizontal="right"/>
    </xf>
    <xf numFmtId="0" fontId="11" fillId="6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/>
    </xf>
    <xf numFmtId="0" fontId="36" fillId="0" borderId="3" xfId="0" applyFont="1" applyFill="1" applyBorder="1" applyAlignment="1">
      <alignment horizontal="left"/>
    </xf>
    <xf numFmtId="10" fontId="44" fillId="2" borderId="3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left" vertical="top"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2" fillId="0" borderId="3" xfId="0" quotePrefix="1" applyFont="1" applyBorder="1" applyAlignment="1">
      <alignment horizontal="center" wrapText="1"/>
    </xf>
    <xf numFmtId="0" fontId="12" fillId="0" borderId="1" xfId="0" quotePrefix="1" applyFont="1" applyBorder="1" applyAlignment="1">
      <alignment horizontal="center" wrapText="1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2" xfId="0" applyNumberFormat="1" applyFont="1" applyFill="1" applyBorder="1" applyAlignment="1" applyProtection="1">
      <alignment horizontal="left" vertical="center" wrapText="1"/>
    </xf>
    <xf numFmtId="0" fontId="9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3" applyFont="1" applyBorder="1" applyAlignment="1">
      <alignment horizontal="left" wrapText="1"/>
    </xf>
    <xf numFmtId="0" fontId="3" fillId="0" borderId="3" xfId="3" applyFont="1" applyBorder="1" applyAlignment="1">
      <alignment wrapText="1"/>
    </xf>
    <xf numFmtId="0" fontId="3" fillId="0" borderId="3" xfId="3" applyFont="1" applyBorder="1"/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7" fillId="0" borderId="1" xfId="0" quotePrefix="1" applyNumberFormat="1" applyFont="1" applyFill="1" applyBorder="1" applyAlignment="1" applyProtection="1">
      <alignment horizontal="left" vertical="center" wrapText="1"/>
    </xf>
    <xf numFmtId="0" fontId="7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0" fontId="15" fillId="2" borderId="5" xfId="0" applyNumberFormat="1" applyFont="1" applyFill="1" applyBorder="1" applyAlignment="1" applyProtection="1">
      <alignment horizontal="left" wrapText="1"/>
    </xf>
    <xf numFmtId="0" fontId="7" fillId="0" borderId="1" xfId="0" quotePrefix="1" applyFont="1" applyFill="1" applyBorder="1" applyAlignment="1">
      <alignment horizontal="left" vertical="center"/>
    </xf>
    <xf numFmtId="0" fontId="24" fillId="3" borderId="1" xfId="0" applyNumberFormat="1" applyFont="1" applyFill="1" applyBorder="1" applyAlignment="1" applyProtection="1">
      <alignment horizontal="center" vertical="center" wrapText="1"/>
    </xf>
    <xf numFmtId="0" fontId="24" fillId="3" borderId="2" xfId="0" applyNumberFormat="1" applyFont="1" applyFill="1" applyBorder="1" applyAlignment="1" applyProtection="1">
      <alignment horizontal="center" vertical="center" wrapText="1"/>
    </xf>
    <xf numFmtId="0" fontId="24" fillId="3" borderId="4" xfId="0" applyNumberFormat="1" applyFont="1" applyFill="1" applyBorder="1" applyAlignment="1" applyProtection="1">
      <alignment horizontal="center" vertical="center" wrapText="1"/>
    </xf>
    <xf numFmtId="0" fontId="24" fillId="0" borderId="0" xfId="0" applyNumberFormat="1" applyFont="1" applyFill="1" applyBorder="1" applyAlignment="1" applyProtection="1">
      <alignment horizontal="center" vertical="center" wrapText="1"/>
    </xf>
    <xf numFmtId="0" fontId="23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33" fillId="2" borderId="6" xfId="0" applyFont="1" applyFill="1" applyBorder="1" applyAlignment="1">
      <alignment horizontal="center" vertical="center" wrapText="1"/>
    </xf>
    <xf numFmtId="0" fontId="34" fillId="2" borderId="8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 wrapText="1"/>
    </xf>
    <xf numFmtId="0" fontId="34" fillId="2" borderId="9" xfId="0" applyFont="1" applyFill="1" applyBorder="1" applyAlignment="1">
      <alignment horizontal="center" vertical="center" wrapText="1"/>
    </xf>
    <xf numFmtId="0" fontId="34" fillId="2" borderId="7" xfId="0" applyFont="1" applyFill="1" applyBorder="1" applyAlignment="1">
      <alignment horizontal="center" vertical="center" wrapText="1"/>
    </xf>
    <xf numFmtId="0" fontId="34" fillId="8" borderId="3" xfId="0" applyFont="1" applyFill="1" applyBorder="1" applyAlignment="1">
      <alignment vertical="center" wrapText="1"/>
    </xf>
    <xf numFmtId="0" fontId="34" fillId="8" borderId="1" xfId="0" applyFont="1" applyFill="1" applyBorder="1" applyAlignment="1">
      <alignment horizontal="left" vertical="center" wrapText="1"/>
    </xf>
    <xf numFmtId="0" fontId="34" fillId="8" borderId="2" xfId="0" applyFont="1" applyFill="1" applyBorder="1" applyAlignment="1">
      <alignment horizontal="left" vertical="center" wrapText="1"/>
    </xf>
    <xf numFmtId="0" fontId="34" fillId="8" borderId="4" xfId="0" applyFont="1" applyFill="1" applyBorder="1" applyAlignment="1">
      <alignment horizontal="left" vertical="center" wrapText="1"/>
    </xf>
    <xf numFmtId="0" fontId="33" fillId="3" borderId="1" xfId="0" applyFont="1" applyFill="1" applyBorder="1" applyAlignment="1">
      <alignment horizontal="center" vertical="center" wrapText="1"/>
    </xf>
    <xf numFmtId="0" fontId="33" fillId="3" borderId="4" xfId="0" applyFont="1" applyFill="1" applyBorder="1" applyAlignment="1">
      <alignment horizontal="center" vertical="center" wrapText="1"/>
    </xf>
    <xf numFmtId="0" fontId="33" fillId="12" borderId="3" xfId="0" applyFont="1" applyFill="1" applyBorder="1" applyAlignment="1">
      <alignment vertical="center" wrapText="1"/>
    </xf>
    <xf numFmtId="0" fontId="33" fillId="4" borderId="3" xfId="0" applyFont="1" applyFill="1" applyBorder="1" applyAlignment="1">
      <alignment vertical="center" wrapText="1"/>
    </xf>
    <xf numFmtId="0" fontId="33" fillId="11" borderId="3" xfId="0" applyFont="1" applyFill="1" applyBorder="1" applyAlignment="1">
      <alignment vertical="center" wrapText="1"/>
    </xf>
    <xf numFmtId="0" fontId="33" fillId="4" borderId="1" xfId="0" applyFont="1" applyFill="1" applyBorder="1" applyAlignment="1">
      <alignment vertical="center" wrapText="1"/>
    </xf>
    <xf numFmtId="0" fontId="33" fillId="4" borderId="2" xfId="0" applyFont="1" applyFill="1" applyBorder="1" applyAlignment="1">
      <alignment vertical="center" wrapText="1"/>
    </xf>
    <xf numFmtId="0" fontId="33" fillId="4" borderId="4" xfId="0" applyFont="1" applyFill="1" applyBorder="1" applyAlignment="1">
      <alignment vertical="center" wrapText="1"/>
    </xf>
    <xf numFmtId="0" fontId="33" fillId="12" borderId="1" xfId="0" applyFont="1" applyFill="1" applyBorder="1" applyAlignment="1">
      <alignment vertical="center"/>
    </xf>
    <xf numFmtId="0" fontId="33" fillId="12" borderId="2" xfId="0" applyFont="1" applyFill="1" applyBorder="1" applyAlignment="1">
      <alignment vertical="center"/>
    </xf>
    <xf numFmtId="0" fontId="33" fillId="12" borderId="4" xfId="0" applyFont="1" applyFill="1" applyBorder="1" applyAlignment="1">
      <alignment vertical="center"/>
    </xf>
    <xf numFmtId="0" fontId="33" fillId="12" borderId="1" xfId="0" applyFont="1" applyFill="1" applyBorder="1" applyAlignment="1">
      <alignment horizontal="left" vertical="center" wrapText="1"/>
    </xf>
    <xf numFmtId="0" fontId="33" fillId="12" borderId="2" xfId="0" applyFont="1" applyFill="1" applyBorder="1" applyAlignment="1">
      <alignment horizontal="left" vertical="center" wrapText="1"/>
    </xf>
    <xf numFmtId="0" fontId="33" fillId="12" borderId="4" xfId="0" applyFont="1" applyFill="1" applyBorder="1" applyAlignment="1">
      <alignment horizontal="left" vertical="center" wrapText="1"/>
    </xf>
  </cellXfs>
  <cellStyles count="5">
    <cellStyle name="Normalno" xfId="0" builtinId="0"/>
    <cellStyle name="Normalno 2" xfId="3"/>
    <cellStyle name="Postotak" xfId="4" builtinId="5"/>
    <cellStyle name="Valuta" xfId="2" builtinId="4"/>
    <cellStyle name="Zarez" xfId="1" builtinId="3"/>
  </cellStyles>
  <dxfs count="0"/>
  <tableStyles count="0" defaultTableStyle="TableStyleMedium2" defaultPivotStyle="PivotStyleLight16"/>
  <colors>
    <mruColors>
      <color rgb="FFFE6091"/>
      <color rgb="FFF7A1CE"/>
      <color rgb="FFFB9D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26"/>
  <sheetViews>
    <sheetView topLeftCell="B1" workbookViewId="0">
      <selection activeCell="B8" sqref="B8:F8"/>
    </sheetView>
  </sheetViews>
  <sheetFormatPr defaultRowHeight="15" x14ac:dyDescent="0.25"/>
  <cols>
    <col min="6" max="9" width="25.28515625" customWidth="1"/>
    <col min="10" max="11" width="15.7109375" customWidth="1"/>
  </cols>
  <sheetData>
    <row r="1" spans="2:11" ht="42" customHeight="1" x14ac:dyDescent="0.25">
      <c r="B1" s="239" t="s">
        <v>310</v>
      </c>
      <c r="C1" s="239"/>
      <c r="D1" s="239"/>
      <c r="E1" s="239"/>
      <c r="F1" s="239"/>
      <c r="G1" s="239"/>
      <c r="H1" s="239"/>
      <c r="I1" s="239"/>
      <c r="J1" s="239"/>
      <c r="K1" s="239"/>
    </row>
    <row r="2" spans="2:11" ht="15.75" customHeight="1" x14ac:dyDescent="0.25">
      <c r="B2" s="239" t="s">
        <v>9</v>
      </c>
      <c r="C2" s="239"/>
      <c r="D2" s="239"/>
      <c r="E2" s="239"/>
      <c r="F2" s="239"/>
      <c r="G2" s="239"/>
      <c r="H2" s="239"/>
      <c r="I2" s="239"/>
      <c r="J2" s="239"/>
      <c r="K2" s="239"/>
    </row>
    <row r="3" spans="2:11" ht="18" customHeight="1" x14ac:dyDescent="0.25">
      <c r="B3" s="239" t="s">
        <v>251</v>
      </c>
      <c r="C3" s="239"/>
      <c r="D3" s="239"/>
      <c r="E3" s="239"/>
      <c r="F3" s="239"/>
      <c r="G3" s="239"/>
      <c r="H3" s="239"/>
      <c r="I3" s="239"/>
      <c r="J3" s="239"/>
      <c r="K3" s="239"/>
    </row>
    <row r="4" spans="2:11" ht="18" customHeight="1" x14ac:dyDescent="0.25">
      <c r="B4" s="33"/>
      <c r="C4" s="34"/>
      <c r="D4" s="34"/>
      <c r="E4" s="34"/>
      <c r="F4" s="34"/>
      <c r="G4" s="34"/>
      <c r="H4" s="34"/>
      <c r="I4" s="34"/>
      <c r="J4" s="34"/>
      <c r="K4" s="32"/>
    </row>
    <row r="5" spans="2:11" x14ac:dyDescent="0.25">
      <c r="B5" s="247" t="s">
        <v>252</v>
      </c>
      <c r="C5" s="247"/>
      <c r="D5" s="247"/>
      <c r="E5" s="247"/>
      <c r="F5" s="247"/>
      <c r="G5" s="35"/>
      <c r="H5" s="35"/>
      <c r="I5" s="35"/>
      <c r="J5" s="36"/>
      <c r="K5" s="32"/>
    </row>
    <row r="6" spans="2:11" ht="25.5" x14ac:dyDescent="0.25">
      <c r="B6" s="227" t="s">
        <v>6</v>
      </c>
      <c r="C6" s="228"/>
      <c r="D6" s="228"/>
      <c r="E6" s="228"/>
      <c r="F6" s="229"/>
      <c r="G6" s="17" t="s">
        <v>269</v>
      </c>
      <c r="H6" s="1" t="s">
        <v>287</v>
      </c>
      <c r="I6" s="17" t="s">
        <v>291</v>
      </c>
      <c r="J6" s="1" t="s">
        <v>14</v>
      </c>
      <c r="K6" s="1" t="s">
        <v>40</v>
      </c>
    </row>
    <row r="7" spans="2:11" s="20" customFormat="1" ht="11.25" x14ac:dyDescent="0.2">
      <c r="B7" s="230">
        <v>1</v>
      </c>
      <c r="C7" s="230"/>
      <c r="D7" s="230"/>
      <c r="E7" s="230"/>
      <c r="F7" s="231"/>
      <c r="G7" s="19">
        <v>2</v>
      </c>
      <c r="H7" s="18">
        <v>3</v>
      </c>
      <c r="I7" s="18">
        <v>4</v>
      </c>
      <c r="J7" s="18" t="s">
        <v>150</v>
      </c>
      <c r="K7" s="18" t="s">
        <v>151</v>
      </c>
    </row>
    <row r="8" spans="2:11" x14ac:dyDescent="0.25">
      <c r="B8" s="244" t="s">
        <v>0</v>
      </c>
      <c r="C8" s="226"/>
      <c r="D8" s="226"/>
      <c r="E8" s="226"/>
      <c r="F8" s="245"/>
      <c r="G8" s="175">
        <f>SUM(G9+G10)</f>
        <v>1522659.22</v>
      </c>
      <c r="H8" s="176">
        <f>SUM(H9:H10)</f>
        <v>1689730.37</v>
      </c>
      <c r="I8" s="40">
        <f>SUM(I9:I10)</f>
        <v>1571167.01</v>
      </c>
      <c r="J8" s="40">
        <f>I8/G8*100</f>
        <v>103.18572858344494</v>
      </c>
      <c r="K8" s="40">
        <f>I8/H8*100</f>
        <v>92.983297092541449</v>
      </c>
    </row>
    <row r="9" spans="2:11" x14ac:dyDescent="0.25">
      <c r="B9" s="246" t="s">
        <v>41</v>
      </c>
      <c r="C9" s="233"/>
      <c r="D9" s="233"/>
      <c r="E9" s="233"/>
      <c r="F9" s="243"/>
      <c r="G9" s="209">
        <v>1522659.22</v>
      </c>
      <c r="H9" s="210">
        <v>1689730.37</v>
      </c>
      <c r="I9" s="211">
        <v>1571167.01</v>
      </c>
      <c r="J9" s="211">
        <f>I9/G9*100</f>
        <v>103.18572858344494</v>
      </c>
      <c r="K9" s="211">
        <f>I9/H9*100</f>
        <v>92.983297092541449</v>
      </c>
    </row>
    <row r="10" spans="2:11" x14ac:dyDescent="0.25">
      <c r="B10" s="248" t="s">
        <v>46</v>
      </c>
      <c r="C10" s="243"/>
      <c r="D10" s="243"/>
      <c r="E10" s="243"/>
      <c r="F10" s="243"/>
      <c r="G10" s="209">
        <v>0</v>
      </c>
      <c r="H10" s="210">
        <v>0</v>
      </c>
      <c r="I10" s="211">
        <v>0</v>
      </c>
      <c r="J10" s="211">
        <v>0</v>
      </c>
      <c r="K10" s="211">
        <v>0</v>
      </c>
    </row>
    <row r="11" spans="2:11" x14ac:dyDescent="0.25">
      <c r="B11" s="14" t="s">
        <v>1</v>
      </c>
      <c r="C11" s="28"/>
      <c r="D11" s="28"/>
      <c r="E11" s="28"/>
      <c r="F11" s="28"/>
      <c r="G11" s="175">
        <f>SUM(G12+G13)</f>
        <v>1490625.7100000002</v>
      </c>
      <c r="H11" s="176">
        <f>SUM(H12:H13)</f>
        <v>1718425.8</v>
      </c>
      <c r="I11" s="40">
        <f>SUM(I12:I13)</f>
        <v>1720287.45</v>
      </c>
      <c r="J11" s="40">
        <f>I11/G11*100</f>
        <v>115.40706955872912</v>
      </c>
      <c r="K11" s="40">
        <f>I11/H11*100</f>
        <v>100.10833461648446</v>
      </c>
    </row>
    <row r="12" spans="2:11" x14ac:dyDescent="0.25">
      <c r="B12" s="241" t="s">
        <v>42</v>
      </c>
      <c r="C12" s="233"/>
      <c r="D12" s="233"/>
      <c r="E12" s="233"/>
      <c r="F12" s="233"/>
      <c r="G12" s="209">
        <v>1489198.61</v>
      </c>
      <c r="H12" s="210">
        <v>1705085.07</v>
      </c>
      <c r="I12" s="211">
        <v>1708372.73</v>
      </c>
      <c r="J12" s="212">
        <f>I12/G12*100</f>
        <v>114.71758827387033</v>
      </c>
      <c r="K12" s="212">
        <f>I12/H12*100</f>
        <v>100.19281501303627</v>
      </c>
    </row>
    <row r="13" spans="2:11" x14ac:dyDescent="0.25">
      <c r="B13" s="242" t="s">
        <v>43</v>
      </c>
      <c r="C13" s="243"/>
      <c r="D13" s="243"/>
      <c r="E13" s="243"/>
      <c r="F13" s="243"/>
      <c r="G13" s="213">
        <v>1427.1</v>
      </c>
      <c r="H13" s="214">
        <v>13340.73</v>
      </c>
      <c r="I13" s="215">
        <v>11914.72</v>
      </c>
      <c r="J13" s="212">
        <f>I13/G13*100</f>
        <v>834.8903370471586</v>
      </c>
      <c r="K13" s="212">
        <f>I13/H13*100</f>
        <v>89.310854803297872</v>
      </c>
    </row>
    <row r="14" spans="2:11" x14ac:dyDescent="0.25">
      <c r="B14" s="225" t="s">
        <v>47</v>
      </c>
      <c r="C14" s="226"/>
      <c r="D14" s="226"/>
      <c r="E14" s="226"/>
      <c r="F14" s="226"/>
      <c r="G14" s="175">
        <f>G9+G10-(G12+G13)</f>
        <v>32033.509999999776</v>
      </c>
      <c r="H14" s="176">
        <f>SUM(H8-H11)</f>
        <v>-28695.429999999935</v>
      </c>
      <c r="I14" s="41">
        <f>I8-I11</f>
        <v>-149120.43999999994</v>
      </c>
      <c r="J14" s="41">
        <f>I14/G14*100</f>
        <v>-465.51389466843</v>
      </c>
      <c r="K14" s="41">
        <v>0</v>
      </c>
    </row>
    <row r="15" spans="2:11" ht="18" x14ac:dyDescent="0.25">
      <c r="B15" s="31"/>
      <c r="C15" s="37"/>
      <c r="D15" s="37"/>
      <c r="E15" s="37"/>
      <c r="F15" s="37"/>
      <c r="G15" s="39"/>
      <c r="H15" s="37"/>
      <c r="I15" s="38"/>
      <c r="J15" s="38"/>
      <c r="K15" s="38"/>
    </row>
    <row r="16" spans="2:11" ht="18" customHeight="1" x14ac:dyDescent="0.25">
      <c r="B16" s="247" t="s">
        <v>253</v>
      </c>
      <c r="C16" s="247"/>
      <c r="D16" s="247"/>
      <c r="E16" s="247"/>
      <c r="F16" s="247"/>
      <c r="G16" s="37"/>
      <c r="H16" s="37"/>
      <c r="I16" s="38"/>
      <c r="J16" s="38"/>
      <c r="K16" s="38"/>
    </row>
    <row r="17" spans="1:42" ht="25.5" x14ac:dyDescent="0.25">
      <c r="B17" s="227" t="s">
        <v>6</v>
      </c>
      <c r="C17" s="228"/>
      <c r="D17" s="228"/>
      <c r="E17" s="228"/>
      <c r="F17" s="229"/>
      <c r="G17" s="17" t="s">
        <v>269</v>
      </c>
      <c r="H17" s="1" t="s">
        <v>287</v>
      </c>
      <c r="I17" s="17" t="s">
        <v>288</v>
      </c>
      <c r="J17" s="1" t="s">
        <v>14</v>
      </c>
      <c r="K17" s="1" t="s">
        <v>40</v>
      </c>
    </row>
    <row r="18" spans="1:42" s="20" customFormat="1" x14ac:dyDescent="0.25">
      <c r="B18" s="230">
        <v>1</v>
      </c>
      <c r="C18" s="230"/>
      <c r="D18" s="230"/>
      <c r="E18" s="230"/>
      <c r="F18" s="231"/>
      <c r="G18" s="19">
        <v>2</v>
      </c>
      <c r="H18" s="18">
        <v>3</v>
      </c>
      <c r="I18" s="18">
        <v>5</v>
      </c>
      <c r="J18" s="18" t="s">
        <v>15</v>
      </c>
      <c r="K18" s="18" t="s">
        <v>16</v>
      </c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</row>
    <row r="19" spans="1:42" ht="15.75" customHeight="1" x14ac:dyDescent="0.25">
      <c r="A19" s="20"/>
      <c r="B19" s="232" t="s">
        <v>44</v>
      </c>
      <c r="C19" s="234"/>
      <c r="D19" s="234"/>
      <c r="E19" s="234"/>
      <c r="F19" s="235"/>
      <c r="G19" s="174">
        <v>0</v>
      </c>
      <c r="H19" s="174">
        <v>0</v>
      </c>
      <c r="I19" s="174">
        <v>0</v>
      </c>
      <c r="J19" s="13">
        <v>0</v>
      </c>
      <c r="K19" s="13">
        <v>0</v>
      </c>
    </row>
    <row r="20" spans="1:42" x14ac:dyDescent="0.25">
      <c r="A20" s="20"/>
      <c r="B20" s="232" t="s">
        <v>45</v>
      </c>
      <c r="C20" s="233"/>
      <c r="D20" s="233"/>
      <c r="E20" s="233"/>
      <c r="F20" s="233"/>
      <c r="G20" s="174">
        <v>0</v>
      </c>
      <c r="H20" s="174">
        <v>0</v>
      </c>
      <c r="I20" s="174">
        <v>0</v>
      </c>
      <c r="J20" s="13">
        <v>0</v>
      </c>
      <c r="K20" s="13">
        <v>0</v>
      </c>
    </row>
    <row r="21" spans="1:42" x14ac:dyDescent="0.25">
      <c r="A21" s="20"/>
      <c r="B21" s="232" t="s">
        <v>259</v>
      </c>
      <c r="C21" s="234"/>
      <c r="D21" s="234"/>
      <c r="E21" s="234"/>
      <c r="F21" s="235"/>
      <c r="G21" s="174">
        <v>0</v>
      </c>
      <c r="H21" s="174">
        <v>0</v>
      </c>
      <c r="I21" s="174">
        <v>0</v>
      </c>
      <c r="J21" s="13">
        <v>0</v>
      </c>
      <c r="K21" s="13">
        <v>0</v>
      </c>
    </row>
    <row r="22" spans="1:42" ht="15.75" customHeight="1" x14ac:dyDescent="0.25">
      <c r="A22" s="20"/>
      <c r="B22" s="232" t="s">
        <v>260</v>
      </c>
      <c r="C22" s="234"/>
      <c r="D22" s="234"/>
      <c r="E22" s="234"/>
      <c r="F22" s="235"/>
      <c r="G22" s="174">
        <v>495.36</v>
      </c>
      <c r="H22" s="174">
        <v>28695.43</v>
      </c>
      <c r="I22" s="174">
        <v>27166.98</v>
      </c>
      <c r="J22" s="177">
        <f>I22/G22</f>
        <v>54.842902131782942</v>
      </c>
      <c r="K22" s="177">
        <f>I22/H22</f>
        <v>0.94673542093636509</v>
      </c>
    </row>
    <row r="23" spans="1:42" ht="15" customHeight="1" x14ac:dyDescent="0.25">
      <c r="A23" s="20"/>
      <c r="B23" s="236" t="s">
        <v>261</v>
      </c>
      <c r="C23" s="237"/>
      <c r="D23" s="237"/>
      <c r="E23" s="237"/>
      <c r="F23" s="238"/>
      <c r="G23" s="174">
        <v>4490.8999999999996</v>
      </c>
      <c r="H23" s="174">
        <v>0</v>
      </c>
      <c r="I23" s="174">
        <f>H22-I22</f>
        <v>1528.4500000000007</v>
      </c>
      <c r="J23" s="177">
        <v>0</v>
      </c>
      <c r="K23" s="177">
        <v>0</v>
      </c>
    </row>
    <row r="24" spans="1:42" x14ac:dyDescent="0.25">
      <c r="B24" s="240"/>
      <c r="C24" s="240"/>
      <c r="D24" s="240"/>
      <c r="E24" s="240"/>
      <c r="F24" s="240"/>
      <c r="G24" s="240"/>
      <c r="H24" s="240"/>
      <c r="I24" s="240"/>
      <c r="J24" s="240"/>
    </row>
    <row r="25" spans="1:42" ht="15" customHeight="1" x14ac:dyDescent="0.25">
      <c r="B25" s="224"/>
      <c r="C25" s="224"/>
      <c r="D25" s="224"/>
      <c r="E25" s="224"/>
      <c r="F25" s="224"/>
      <c r="G25" s="224"/>
      <c r="H25" s="224"/>
      <c r="I25" s="224"/>
      <c r="J25" s="224"/>
      <c r="K25" s="224"/>
    </row>
    <row r="26" spans="1:42" x14ac:dyDescent="0.25">
      <c r="B26" s="224"/>
      <c r="C26" s="224"/>
      <c r="D26" s="224"/>
      <c r="E26" s="224"/>
      <c r="F26" s="224"/>
      <c r="G26" s="224"/>
      <c r="H26" s="224"/>
      <c r="I26" s="224"/>
      <c r="J26" s="224"/>
      <c r="K26" s="224"/>
    </row>
  </sheetData>
  <mergeCells count="23">
    <mergeCell ref="B1:K1"/>
    <mergeCell ref="B2:K2"/>
    <mergeCell ref="B3:K3"/>
    <mergeCell ref="B24:F24"/>
    <mergeCell ref="G24:J24"/>
    <mergeCell ref="B12:F12"/>
    <mergeCell ref="B13:F13"/>
    <mergeCell ref="B7:F7"/>
    <mergeCell ref="B8:F8"/>
    <mergeCell ref="B9:F9"/>
    <mergeCell ref="B5:F5"/>
    <mergeCell ref="B6:F6"/>
    <mergeCell ref="B10:F10"/>
    <mergeCell ref="B16:F16"/>
    <mergeCell ref="B25:K26"/>
    <mergeCell ref="B14:F14"/>
    <mergeCell ref="B17:F17"/>
    <mergeCell ref="B18:F18"/>
    <mergeCell ref="B20:F20"/>
    <mergeCell ref="B19:F19"/>
    <mergeCell ref="B22:F22"/>
    <mergeCell ref="B23:F23"/>
    <mergeCell ref="B21:F21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4"/>
  <sheetViews>
    <sheetView topLeftCell="A4" zoomScaleNormal="100" workbookViewId="0">
      <selection activeCell="F21" sqref="F21"/>
    </sheetView>
  </sheetViews>
  <sheetFormatPr defaultRowHeight="12.75" x14ac:dyDescent="0.2"/>
  <cols>
    <col min="1" max="1" width="9.140625" style="140"/>
    <col min="2" max="2" width="7.42578125" style="140" bestFit="1" customWidth="1"/>
    <col min="3" max="3" width="8.42578125" style="140" bestFit="1" customWidth="1"/>
    <col min="4" max="4" width="5.42578125" style="140" bestFit="1" customWidth="1"/>
    <col min="5" max="5" width="5.42578125" style="140" customWidth="1"/>
    <col min="6" max="6" width="48.85546875" style="140" customWidth="1"/>
    <col min="7" max="9" width="25.28515625" style="140" customWidth="1"/>
    <col min="10" max="11" width="15.7109375" style="140" customWidth="1"/>
    <col min="12" max="16384" width="9.140625" style="140"/>
  </cols>
  <sheetData>
    <row r="1" spans="2:11" x14ac:dyDescent="0.2">
      <c r="B1" s="139"/>
      <c r="C1" s="139"/>
      <c r="D1" s="139"/>
      <c r="E1" s="139"/>
      <c r="F1" s="139"/>
      <c r="G1" s="139"/>
      <c r="H1" s="139"/>
      <c r="I1" s="138"/>
      <c r="J1" s="138"/>
    </row>
    <row r="2" spans="2:11" ht="18" customHeight="1" x14ac:dyDescent="0.2">
      <c r="B2" s="252" t="s">
        <v>254</v>
      </c>
      <c r="C2" s="252"/>
      <c r="D2" s="252"/>
      <c r="E2" s="252"/>
      <c r="F2" s="252"/>
      <c r="G2" s="252"/>
      <c r="H2" s="252"/>
      <c r="I2" s="252"/>
      <c r="J2" s="252"/>
      <c r="K2" s="252"/>
    </row>
    <row r="3" spans="2:11" x14ac:dyDescent="0.2">
      <c r="B3" s="139"/>
      <c r="C3" s="139"/>
      <c r="D3" s="139"/>
      <c r="E3" s="139"/>
      <c r="F3" s="139"/>
      <c r="G3" s="139"/>
      <c r="H3" s="139"/>
      <c r="I3" s="138"/>
      <c r="J3" s="138"/>
    </row>
    <row r="4" spans="2:11" ht="15.75" customHeight="1" x14ac:dyDescent="0.2">
      <c r="B4" s="252" t="s">
        <v>255</v>
      </c>
      <c r="C4" s="252"/>
      <c r="D4" s="252"/>
      <c r="E4" s="252"/>
      <c r="F4" s="252"/>
      <c r="G4" s="252"/>
      <c r="H4" s="252"/>
      <c r="I4" s="252"/>
      <c r="J4" s="252"/>
      <c r="K4" s="252"/>
    </row>
    <row r="5" spans="2:11" x14ac:dyDescent="0.2">
      <c r="B5" s="139"/>
      <c r="C5" s="139"/>
      <c r="D5" s="139"/>
      <c r="E5" s="139"/>
      <c r="F5" s="139"/>
      <c r="G5" s="139"/>
      <c r="H5" s="139"/>
      <c r="I5" s="138"/>
      <c r="J5" s="138"/>
    </row>
    <row r="6" spans="2:11" ht="25.5" x14ac:dyDescent="0.2">
      <c r="B6" s="249" t="s">
        <v>6</v>
      </c>
      <c r="C6" s="250"/>
      <c r="D6" s="250"/>
      <c r="E6" s="250"/>
      <c r="F6" s="251"/>
      <c r="G6" s="56" t="s">
        <v>290</v>
      </c>
      <c r="H6" s="56" t="s">
        <v>287</v>
      </c>
      <c r="I6" s="56" t="s">
        <v>288</v>
      </c>
      <c r="J6" s="56" t="s">
        <v>14</v>
      </c>
      <c r="K6" s="56" t="s">
        <v>40</v>
      </c>
    </row>
    <row r="7" spans="2:11" ht="16.5" customHeight="1" x14ac:dyDescent="0.2">
      <c r="B7" s="249">
        <v>1</v>
      </c>
      <c r="C7" s="250"/>
      <c r="D7" s="250"/>
      <c r="E7" s="250"/>
      <c r="F7" s="251"/>
      <c r="G7" s="56">
        <v>2</v>
      </c>
      <c r="H7" s="56">
        <v>3</v>
      </c>
      <c r="I7" s="56">
        <v>4</v>
      </c>
      <c r="J7" s="56" t="s">
        <v>150</v>
      </c>
      <c r="K7" s="56" t="s">
        <v>151</v>
      </c>
    </row>
    <row r="8" spans="2:11" s="163" customFormat="1" ht="15.75" x14ac:dyDescent="0.25">
      <c r="B8" s="159"/>
      <c r="C8" s="159"/>
      <c r="D8" s="159"/>
      <c r="E8" s="159"/>
      <c r="F8" s="159" t="s">
        <v>246</v>
      </c>
      <c r="G8" s="160">
        <f>G9+G32</f>
        <v>1523154.58</v>
      </c>
      <c r="H8" s="160">
        <f>H9+H32</f>
        <v>1718425.7999999998</v>
      </c>
      <c r="I8" s="161">
        <f>I9+I32</f>
        <v>1598333.9900000002</v>
      </c>
      <c r="J8" s="168">
        <f t="shared" ref="J8:J31" si="0">I8/G8</f>
        <v>1.0493577020921936</v>
      </c>
      <c r="K8" s="168">
        <f t="shared" ref="K8:K17" si="1">I8/H8</f>
        <v>0.93011521940604036</v>
      </c>
    </row>
    <row r="9" spans="2:11" s="143" customFormat="1" ht="15.75" customHeight="1" x14ac:dyDescent="0.2">
      <c r="B9" s="58">
        <v>6</v>
      </c>
      <c r="C9" s="58"/>
      <c r="D9" s="58"/>
      <c r="E9" s="58"/>
      <c r="F9" s="58" t="s">
        <v>2</v>
      </c>
      <c r="G9" s="146">
        <f>G10+G18+G21+G28</f>
        <v>1522659.22</v>
      </c>
      <c r="H9" s="146">
        <f>H10+H18+H21+H28</f>
        <v>1689730.3699999999</v>
      </c>
      <c r="I9" s="142">
        <f>I10+I18+I21+I28</f>
        <v>1571167.0100000002</v>
      </c>
      <c r="J9" s="169">
        <f t="shared" si="0"/>
        <v>1.0318572858344497</v>
      </c>
      <c r="K9" s="169">
        <f t="shared" si="1"/>
        <v>0.92983297092541473</v>
      </c>
    </row>
    <row r="10" spans="2:11" s="143" customFormat="1" ht="22.5" customHeight="1" x14ac:dyDescent="0.2">
      <c r="B10" s="59"/>
      <c r="C10" s="59">
        <v>63</v>
      </c>
      <c r="D10" s="59"/>
      <c r="E10" s="59"/>
      <c r="F10" s="59" t="s">
        <v>17</v>
      </c>
      <c r="G10" s="122">
        <f>G11+G14+G16</f>
        <v>1470878.1700000002</v>
      </c>
      <c r="H10" s="122">
        <f>H11+H16+H14</f>
        <v>1634695.71</v>
      </c>
      <c r="I10" s="144">
        <f>I11+I16+I14</f>
        <v>1517459.9700000002</v>
      </c>
      <c r="J10" s="170">
        <f t="shared" si="0"/>
        <v>1.0316693802043442</v>
      </c>
      <c r="K10" s="170">
        <f t="shared" si="1"/>
        <v>0.92828283619830398</v>
      </c>
    </row>
    <row r="11" spans="2:11" s="143" customFormat="1" ht="23.25" customHeight="1" x14ac:dyDescent="0.2">
      <c r="B11" s="60"/>
      <c r="C11" s="60"/>
      <c r="D11" s="60">
        <v>636</v>
      </c>
      <c r="E11" s="60"/>
      <c r="F11" s="61" t="s">
        <v>89</v>
      </c>
      <c r="G11" s="125">
        <f>G12+G13</f>
        <v>1435687.77</v>
      </c>
      <c r="H11" s="125">
        <f>H12+H13</f>
        <v>1615563.74</v>
      </c>
      <c r="I11" s="145">
        <f>SUM(I12:I13)</f>
        <v>1499831.3800000001</v>
      </c>
      <c r="J11" s="171">
        <f t="shared" si="0"/>
        <v>1.0446779664355572</v>
      </c>
      <c r="K11" s="171">
        <f t="shared" si="1"/>
        <v>0.92836410156122973</v>
      </c>
    </row>
    <row r="12" spans="2:11" ht="27.75" customHeight="1" x14ac:dyDescent="0.2">
      <c r="B12" s="62"/>
      <c r="C12" s="62"/>
      <c r="D12" s="63"/>
      <c r="E12" s="63">
        <v>6361</v>
      </c>
      <c r="F12" s="64" t="s">
        <v>90</v>
      </c>
      <c r="G12" s="115">
        <v>1401496.8</v>
      </c>
      <c r="H12" s="115">
        <v>1613689.41</v>
      </c>
      <c r="I12" s="141">
        <v>1497958.86</v>
      </c>
      <c r="J12" s="172">
        <f t="shared" si="0"/>
        <v>1.0688278845873926</v>
      </c>
      <c r="K12" s="171">
        <f t="shared" si="1"/>
        <v>0.92828201679776789</v>
      </c>
    </row>
    <row r="13" spans="2:11" ht="26.25" customHeight="1" x14ac:dyDescent="0.2">
      <c r="B13" s="62"/>
      <c r="C13" s="62"/>
      <c r="D13" s="63"/>
      <c r="E13" s="63">
        <v>6362</v>
      </c>
      <c r="F13" s="64" t="s">
        <v>91</v>
      </c>
      <c r="G13" s="115">
        <v>34190.97</v>
      </c>
      <c r="H13" s="115">
        <v>1874.33</v>
      </c>
      <c r="I13" s="141">
        <v>1872.52</v>
      </c>
      <c r="J13" s="172">
        <f t="shared" si="0"/>
        <v>5.4766507063122222E-2</v>
      </c>
      <c r="K13" s="171">
        <f t="shared" si="1"/>
        <v>0.99903432159758421</v>
      </c>
    </row>
    <row r="14" spans="2:11" ht="26.25" customHeight="1" x14ac:dyDescent="0.2">
      <c r="B14" s="62"/>
      <c r="C14" s="62"/>
      <c r="D14" s="60">
        <v>634</v>
      </c>
      <c r="E14" s="60"/>
      <c r="F14" s="61" t="s">
        <v>249</v>
      </c>
      <c r="G14" s="125">
        <f>G15</f>
        <v>26186.04</v>
      </c>
      <c r="H14" s="125">
        <f>H15</f>
        <v>0</v>
      </c>
      <c r="I14" s="145">
        <f>I15</f>
        <v>0</v>
      </c>
      <c r="J14" s="171">
        <v>0</v>
      </c>
      <c r="K14" s="171" t="e">
        <f t="shared" si="1"/>
        <v>#DIV/0!</v>
      </c>
    </row>
    <row r="15" spans="2:11" ht="26.25" customHeight="1" x14ac:dyDescent="0.2">
      <c r="B15" s="62"/>
      <c r="C15" s="62"/>
      <c r="D15" s="63"/>
      <c r="E15" s="63">
        <v>6341</v>
      </c>
      <c r="F15" s="64" t="s">
        <v>250</v>
      </c>
      <c r="G15" s="115">
        <v>26186.04</v>
      </c>
      <c r="H15" s="115">
        <v>0</v>
      </c>
      <c r="I15" s="141">
        <v>0</v>
      </c>
      <c r="J15" s="172">
        <v>0</v>
      </c>
      <c r="K15" s="171" t="e">
        <f t="shared" si="1"/>
        <v>#DIV/0!</v>
      </c>
    </row>
    <row r="16" spans="2:11" s="143" customFormat="1" ht="26.25" customHeight="1" x14ac:dyDescent="0.2">
      <c r="B16" s="60"/>
      <c r="C16" s="60"/>
      <c r="D16" s="60">
        <v>639</v>
      </c>
      <c r="E16" s="65"/>
      <c r="F16" s="61" t="s">
        <v>140</v>
      </c>
      <c r="G16" s="125">
        <f>G17</f>
        <v>9004.36</v>
      </c>
      <c r="H16" s="125">
        <f>H17</f>
        <v>19131.97</v>
      </c>
      <c r="I16" s="145">
        <f>SUM(I17)</f>
        <v>17628.59</v>
      </c>
      <c r="J16" s="171">
        <f t="shared" si="0"/>
        <v>1.9577837847442794</v>
      </c>
      <c r="K16" s="171">
        <f t="shared" si="1"/>
        <v>0.9214205332749319</v>
      </c>
    </row>
    <row r="17" spans="2:11" ht="26.25" customHeight="1" x14ac:dyDescent="0.2">
      <c r="B17" s="62"/>
      <c r="C17" s="62"/>
      <c r="D17" s="63"/>
      <c r="E17" s="63">
        <v>6393</v>
      </c>
      <c r="F17" s="64" t="s">
        <v>141</v>
      </c>
      <c r="G17" s="115">
        <v>9004.36</v>
      </c>
      <c r="H17" s="115">
        <v>19131.97</v>
      </c>
      <c r="I17" s="141">
        <v>17628.59</v>
      </c>
      <c r="J17" s="172">
        <f t="shared" si="0"/>
        <v>1.9577837847442794</v>
      </c>
      <c r="K17" s="171">
        <f t="shared" si="1"/>
        <v>0.9214205332749319</v>
      </c>
    </row>
    <row r="18" spans="2:11" s="143" customFormat="1" ht="27.75" customHeight="1" x14ac:dyDescent="0.2">
      <c r="B18" s="66"/>
      <c r="C18" s="66">
        <v>65</v>
      </c>
      <c r="D18" s="67"/>
      <c r="E18" s="67"/>
      <c r="F18" s="59" t="s">
        <v>92</v>
      </c>
      <c r="G18" s="122">
        <f>G19</f>
        <v>7216.96</v>
      </c>
      <c r="H18" s="122">
        <f>H19</f>
        <v>7413.12</v>
      </c>
      <c r="I18" s="144">
        <f>I19</f>
        <v>7996.42</v>
      </c>
      <c r="J18" s="170">
        <f t="shared" si="0"/>
        <v>1.1080039240899215</v>
      </c>
      <c r="K18" s="170">
        <f t="shared" ref="K18:K27" si="2">I18/H18</f>
        <v>1.0786848182681517</v>
      </c>
    </row>
    <row r="19" spans="2:11" s="143" customFormat="1" ht="15" customHeight="1" x14ac:dyDescent="0.2">
      <c r="B19" s="60"/>
      <c r="C19" s="60"/>
      <c r="D19" s="65">
        <v>652</v>
      </c>
      <c r="E19" s="65"/>
      <c r="F19" s="57" t="s">
        <v>88</v>
      </c>
      <c r="G19" s="125">
        <f>G20</f>
        <v>7216.96</v>
      </c>
      <c r="H19" s="125">
        <f>H20</f>
        <v>7413.12</v>
      </c>
      <c r="I19" s="145">
        <f>SUM(I20)</f>
        <v>7996.42</v>
      </c>
      <c r="J19" s="171">
        <f t="shared" si="0"/>
        <v>1.1080039240899215</v>
      </c>
      <c r="K19" s="171">
        <f t="shared" si="2"/>
        <v>1.0786848182681517</v>
      </c>
    </row>
    <row r="20" spans="2:11" ht="15" customHeight="1" x14ac:dyDescent="0.2">
      <c r="B20" s="62"/>
      <c r="C20" s="60"/>
      <c r="D20" s="63"/>
      <c r="E20" s="63">
        <v>6526</v>
      </c>
      <c r="F20" s="68" t="s">
        <v>93</v>
      </c>
      <c r="G20" s="115">
        <v>7216.96</v>
      </c>
      <c r="H20" s="115">
        <v>7413.12</v>
      </c>
      <c r="I20" s="141">
        <v>7996.42</v>
      </c>
      <c r="J20" s="172">
        <f t="shared" si="0"/>
        <v>1.1080039240899215</v>
      </c>
      <c r="K20" s="171">
        <f t="shared" si="2"/>
        <v>1.0786848182681517</v>
      </c>
    </row>
    <row r="21" spans="2:11" s="143" customFormat="1" ht="26.25" customHeight="1" x14ac:dyDescent="0.2">
      <c r="B21" s="66"/>
      <c r="C21" s="66">
        <v>66</v>
      </c>
      <c r="D21" s="67"/>
      <c r="E21" s="67"/>
      <c r="F21" s="59" t="s">
        <v>94</v>
      </c>
      <c r="G21" s="122">
        <f>G22+G25</f>
        <v>1304.4499999999998</v>
      </c>
      <c r="H21" s="122">
        <f>H22+H25</f>
        <v>1596.3899999999999</v>
      </c>
      <c r="I21" s="144">
        <f>I22+I25</f>
        <v>1457.37</v>
      </c>
      <c r="J21" s="170">
        <f t="shared" si="0"/>
        <v>1.1172294836904444</v>
      </c>
      <c r="K21" s="170">
        <f t="shared" si="2"/>
        <v>0.91291601676282108</v>
      </c>
    </row>
    <row r="22" spans="2:11" s="143" customFormat="1" ht="27.75" customHeight="1" x14ac:dyDescent="0.2">
      <c r="B22" s="60"/>
      <c r="C22" s="60"/>
      <c r="D22" s="65">
        <v>661</v>
      </c>
      <c r="E22" s="65"/>
      <c r="F22" s="57" t="s">
        <v>95</v>
      </c>
      <c r="G22" s="125">
        <f>G23+G24</f>
        <v>966.56</v>
      </c>
      <c r="H22" s="125">
        <f>H23+H24</f>
        <v>996.39</v>
      </c>
      <c r="I22" s="145">
        <f>SUM(I23:I24)</f>
        <v>981.37</v>
      </c>
      <c r="J22" s="171">
        <f t="shared" si="0"/>
        <v>1.015322380400596</v>
      </c>
      <c r="K22" s="206">
        <f t="shared" si="2"/>
        <v>0.9849255813486687</v>
      </c>
    </row>
    <row r="23" spans="2:11" ht="27.75" customHeight="1" x14ac:dyDescent="0.2">
      <c r="B23" s="62"/>
      <c r="C23" s="62"/>
      <c r="D23" s="63"/>
      <c r="E23" s="63">
        <v>6614</v>
      </c>
      <c r="F23" s="68" t="s">
        <v>247</v>
      </c>
      <c r="G23" s="115">
        <v>0</v>
      </c>
      <c r="H23" s="115">
        <v>556.39</v>
      </c>
      <c r="I23" s="141">
        <v>556.39</v>
      </c>
      <c r="J23" s="206" t="e">
        <f>I23/G23</f>
        <v>#DIV/0!</v>
      </c>
      <c r="K23" s="206">
        <f t="shared" si="2"/>
        <v>1</v>
      </c>
    </row>
    <row r="24" spans="2:11" ht="15" customHeight="1" x14ac:dyDescent="0.2">
      <c r="B24" s="62"/>
      <c r="C24" s="60"/>
      <c r="D24" s="63"/>
      <c r="E24" s="63">
        <v>6615</v>
      </c>
      <c r="F24" s="68" t="s">
        <v>96</v>
      </c>
      <c r="G24" s="115">
        <v>966.56</v>
      </c>
      <c r="H24" s="115">
        <v>440</v>
      </c>
      <c r="I24" s="141">
        <v>424.98</v>
      </c>
      <c r="J24" s="206">
        <f t="shared" si="0"/>
        <v>0.43968299950339351</v>
      </c>
      <c r="K24" s="206">
        <f t="shared" si="2"/>
        <v>0.96586363636363637</v>
      </c>
    </row>
    <row r="25" spans="2:11" s="143" customFormat="1" ht="36" customHeight="1" x14ac:dyDescent="0.2">
      <c r="B25" s="60"/>
      <c r="C25" s="60"/>
      <c r="D25" s="65">
        <v>663</v>
      </c>
      <c r="E25" s="65"/>
      <c r="F25" s="57" t="s">
        <v>97</v>
      </c>
      <c r="G25" s="125">
        <f>G26+G27</f>
        <v>337.89</v>
      </c>
      <c r="H25" s="125">
        <f>H26+H27</f>
        <v>600</v>
      </c>
      <c r="I25" s="145">
        <f>I26</f>
        <v>476</v>
      </c>
      <c r="J25" s="206">
        <f t="shared" si="0"/>
        <v>1.4087424901595194</v>
      </c>
      <c r="K25" s="206">
        <f t="shared" si="2"/>
        <v>0.79333333333333333</v>
      </c>
    </row>
    <row r="26" spans="2:11" ht="15.75" customHeight="1" x14ac:dyDescent="0.2">
      <c r="B26" s="62"/>
      <c r="C26" s="60"/>
      <c r="D26" s="63"/>
      <c r="E26" s="63">
        <v>6631</v>
      </c>
      <c r="F26" s="68" t="s">
        <v>98</v>
      </c>
      <c r="G26" s="115">
        <v>337.89</v>
      </c>
      <c r="H26" s="115">
        <v>600</v>
      </c>
      <c r="I26" s="141">
        <v>476</v>
      </c>
      <c r="J26" s="206">
        <f t="shared" si="0"/>
        <v>1.4087424901595194</v>
      </c>
      <c r="K26" s="206">
        <f t="shared" si="2"/>
        <v>0.79333333333333333</v>
      </c>
    </row>
    <row r="27" spans="2:11" ht="25.5" customHeight="1" x14ac:dyDescent="0.2">
      <c r="B27" s="62"/>
      <c r="C27" s="62"/>
      <c r="D27" s="63"/>
      <c r="E27" s="63">
        <v>6632</v>
      </c>
      <c r="F27" s="68" t="s">
        <v>99</v>
      </c>
      <c r="G27" s="115">
        <v>0</v>
      </c>
      <c r="H27" s="115">
        <v>0</v>
      </c>
      <c r="I27" s="141">
        <v>0</v>
      </c>
      <c r="J27" s="206" t="e">
        <f t="shared" si="0"/>
        <v>#DIV/0!</v>
      </c>
      <c r="K27" s="206" t="e">
        <f t="shared" si="2"/>
        <v>#DIV/0!</v>
      </c>
    </row>
    <row r="28" spans="2:11" s="143" customFormat="1" ht="24" customHeight="1" x14ac:dyDescent="0.2">
      <c r="B28" s="66"/>
      <c r="C28" s="66">
        <v>67</v>
      </c>
      <c r="D28" s="66"/>
      <c r="E28" s="66"/>
      <c r="F28" s="59" t="s">
        <v>100</v>
      </c>
      <c r="G28" s="122">
        <f>G29</f>
        <v>43259.64</v>
      </c>
      <c r="H28" s="122">
        <f>H29</f>
        <v>46025.15</v>
      </c>
      <c r="I28" s="144">
        <f>I29</f>
        <v>44253.25</v>
      </c>
      <c r="J28" s="216">
        <f t="shared" si="0"/>
        <v>1.0229685221606097</v>
      </c>
      <c r="K28" s="170">
        <f>I28/H28</f>
        <v>0.96150148342808217</v>
      </c>
    </row>
    <row r="29" spans="2:11" s="143" customFormat="1" ht="22.5" customHeight="1" x14ac:dyDescent="0.2">
      <c r="B29" s="60"/>
      <c r="C29" s="60"/>
      <c r="D29" s="65">
        <v>671</v>
      </c>
      <c r="E29" s="65"/>
      <c r="F29" s="57" t="s">
        <v>101</v>
      </c>
      <c r="G29" s="125">
        <f>G30+G31</f>
        <v>43259.64</v>
      </c>
      <c r="H29" s="125">
        <f>H30+H31</f>
        <v>46025.15</v>
      </c>
      <c r="I29" s="145">
        <f>SUM(I30:I31)</f>
        <v>44253.25</v>
      </c>
      <c r="J29" s="206">
        <f t="shared" si="0"/>
        <v>1.0229685221606097</v>
      </c>
      <c r="K29" s="206">
        <f>I29/H29</f>
        <v>0.96150148342808217</v>
      </c>
    </row>
    <row r="30" spans="2:11" ht="24" customHeight="1" x14ac:dyDescent="0.2">
      <c r="B30" s="62"/>
      <c r="C30" s="60"/>
      <c r="D30" s="63"/>
      <c r="E30" s="63">
        <v>6711</v>
      </c>
      <c r="F30" s="68" t="s">
        <v>102</v>
      </c>
      <c r="G30" s="115">
        <v>43259.64</v>
      </c>
      <c r="H30" s="115">
        <v>42281.89</v>
      </c>
      <c r="I30" s="141">
        <v>40509.99</v>
      </c>
      <c r="J30" s="206">
        <f t="shared" si="0"/>
        <v>0.93643844470272986</v>
      </c>
      <c r="K30" s="206">
        <f t="shared" ref="K30:K31" si="3">I30/H30</f>
        <v>0.95809316943968204</v>
      </c>
    </row>
    <row r="31" spans="2:11" ht="27" customHeight="1" x14ac:dyDescent="0.2">
      <c r="B31" s="62"/>
      <c r="C31" s="62"/>
      <c r="D31" s="63"/>
      <c r="E31" s="63">
        <v>6712</v>
      </c>
      <c r="F31" s="68" t="s">
        <v>103</v>
      </c>
      <c r="G31" s="115">
        <v>0</v>
      </c>
      <c r="H31" s="115">
        <v>3743.26</v>
      </c>
      <c r="I31" s="141">
        <v>3743.26</v>
      </c>
      <c r="J31" s="206" t="e">
        <f t="shared" si="0"/>
        <v>#DIV/0!</v>
      </c>
      <c r="K31" s="206">
        <f t="shared" si="3"/>
        <v>1</v>
      </c>
    </row>
    <row r="32" spans="2:11" s="143" customFormat="1" ht="16.5" customHeight="1" x14ac:dyDescent="0.2">
      <c r="B32" s="153">
        <v>9</v>
      </c>
      <c r="C32" s="153"/>
      <c r="D32" s="154"/>
      <c r="E32" s="154"/>
      <c r="F32" s="118" t="s">
        <v>242</v>
      </c>
      <c r="G32" s="119">
        <f t="shared" ref="G32:I33" si="4">G33</f>
        <v>495.36</v>
      </c>
      <c r="H32" s="119">
        <f t="shared" si="4"/>
        <v>28695.43</v>
      </c>
      <c r="I32" s="155">
        <f t="shared" si="4"/>
        <v>27166.98</v>
      </c>
      <c r="J32" s="173">
        <f>I32/G32</f>
        <v>54.842902131782942</v>
      </c>
      <c r="K32" s="173">
        <f>I32/H32</f>
        <v>0.94673542093636509</v>
      </c>
    </row>
    <row r="33" spans="1:12" s="143" customFormat="1" x14ac:dyDescent="0.2">
      <c r="B33" s="66"/>
      <c r="C33" s="66">
        <v>92</v>
      </c>
      <c r="D33" s="66"/>
      <c r="E33" s="66"/>
      <c r="F33" s="59" t="s">
        <v>243</v>
      </c>
      <c r="G33" s="122">
        <f t="shared" si="4"/>
        <v>495.36</v>
      </c>
      <c r="H33" s="122">
        <f t="shared" si="4"/>
        <v>28695.43</v>
      </c>
      <c r="I33" s="144">
        <f t="shared" si="4"/>
        <v>27166.98</v>
      </c>
      <c r="J33" s="170">
        <f>I33/G33</f>
        <v>54.842902131782942</v>
      </c>
      <c r="K33" s="170">
        <f>I33/H33</f>
        <v>0.94673542093636509</v>
      </c>
    </row>
    <row r="34" spans="1:12" s="143" customFormat="1" ht="25.5" customHeight="1" x14ac:dyDescent="0.2">
      <c r="B34" s="60"/>
      <c r="C34" s="60"/>
      <c r="D34" s="65">
        <v>922</v>
      </c>
      <c r="E34" s="65"/>
      <c r="F34" s="57" t="s">
        <v>244</v>
      </c>
      <c r="G34" s="125">
        <f>G35</f>
        <v>495.36</v>
      </c>
      <c r="H34" s="125">
        <f>H35</f>
        <v>28695.43</v>
      </c>
      <c r="I34" s="145">
        <f>SUM(I35:I35)</f>
        <v>27166.98</v>
      </c>
      <c r="J34" s="171">
        <f>I34/G34</f>
        <v>54.842902131782942</v>
      </c>
      <c r="K34" s="171">
        <f>I34/H34</f>
        <v>0.94673542093636509</v>
      </c>
    </row>
    <row r="35" spans="1:12" x14ac:dyDescent="0.2">
      <c r="B35" s="62"/>
      <c r="C35" s="60"/>
      <c r="D35" s="63"/>
      <c r="E35" s="63">
        <v>9221</v>
      </c>
      <c r="F35" s="68" t="s">
        <v>245</v>
      </c>
      <c r="G35" s="115">
        <v>495.36</v>
      </c>
      <c r="H35" s="115">
        <v>28695.43</v>
      </c>
      <c r="I35" s="141">
        <v>27166.98</v>
      </c>
      <c r="J35" s="172">
        <f>I35/G35</f>
        <v>54.842902131782942</v>
      </c>
      <c r="K35" s="171">
        <f>I35/H35</f>
        <v>0.94673542093636509</v>
      </c>
    </row>
    <row r="36" spans="1:12" x14ac:dyDescent="0.2">
      <c r="A36" s="147"/>
      <c r="B36" s="148"/>
      <c r="C36" s="148"/>
      <c r="D36" s="149"/>
      <c r="E36" s="149"/>
      <c r="F36" s="150"/>
      <c r="G36" s="151"/>
      <c r="H36" s="151"/>
      <c r="I36" s="152"/>
      <c r="J36" s="147"/>
      <c r="K36" s="147"/>
      <c r="L36" s="147"/>
    </row>
    <row r="37" spans="1:12" s="162" customFormat="1" ht="15.75" x14ac:dyDescent="0.25">
      <c r="A37" s="156"/>
      <c r="B37" s="157"/>
      <c r="C37" s="157"/>
      <c r="D37" s="158"/>
      <c r="E37" s="158"/>
      <c r="F37" s="159" t="s">
        <v>248</v>
      </c>
      <c r="G37" s="160">
        <f>G38+G85</f>
        <v>1490625.7100000002</v>
      </c>
      <c r="H37" s="160">
        <f>H38+H85</f>
        <v>1718425.7999999998</v>
      </c>
      <c r="I37" s="161">
        <f>I38+I85</f>
        <v>1720287.4500000002</v>
      </c>
      <c r="J37" s="168">
        <f>I37/G37</f>
        <v>1.1540706955872913</v>
      </c>
      <c r="K37" s="168">
        <f t="shared" ref="K37:K73" si="5">I37/H37</f>
        <v>1.0010833461648447</v>
      </c>
      <c r="L37" s="156"/>
    </row>
    <row r="38" spans="1:12" s="143" customFormat="1" x14ac:dyDescent="0.2">
      <c r="B38" s="118">
        <v>3</v>
      </c>
      <c r="C38" s="118"/>
      <c r="D38" s="118"/>
      <c r="E38" s="118"/>
      <c r="F38" s="118" t="s">
        <v>3</v>
      </c>
      <c r="G38" s="119">
        <f>G39+G46+G74+G78+G82</f>
        <v>1489198.61</v>
      </c>
      <c r="H38" s="119">
        <f>H39+H46+H74+H78+H82</f>
        <v>1705085.0699999998</v>
      </c>
      <c r="I38" s="120">
        <f>I39+I46+I74+I78+I82</f>
        <v>1708372.7300000002</v>
      </c>
      <c r="J38" s="173">
        <f>I38/G38</f>
        <v>1.1471758827387033</v>
      </c>
      <c r="K38" s="173">
        <f t="shared" si="5"/>
        <v>1.001928150130363</v>
      </c>
    </row>
    <row r="39" spans="1:12" s="143" customFormat="1" x14ac:dyDescent="0.2">
      <c r="B39" s="59"/>
      <c r="C39" s="59">
        <v>31</v>
      </c>
      <c r="D39" s="59"/>
      <c r="E39" s="59"/>
      <c r="F39" s="59" t="s">
        <v>4</v>
      </c>
      <c r="G39" s="122">
        <f>G40+G42+G44</f>
        <v>1287127.3500000001</v>
      </c>
      <c r="H39" s="122">
        <f>H40+H42+H44</f>
        <v>1515662.72</v>
      </c>
      <c r="I39" s="123">
        <f>I40+I42+I44</f>
        <v>1526498.22</v>
      </c>
      <c r="J39" s="170">
        <f>I39/G39</f>
        <v>1.1859729497628964</v>
      </c>
      <c r="K39" s="170">
        <f t="shared" si="5"/>
        <v>1.007149017955657</v>
      </c>
    </row>
    <row r="40" spans="1:12" s="143" customFormat="1" x14ac:dyDescent="0.2">
      <c r="B40" s="60"/>
      <c r="C40" s="60"/>
      <c r="D40" s="60">
        <v>311</v>
      </c>
      <c r="E40" s="60"/>
      <c r="F40" s="60" t="s">
        <v>19</v>
      </c>
      <c r="G40" s="125">
        <f>G41</f>
        <v>1062157.18</v>
      </c>
      <c r="H40" s="125">
        <f>H41</f>
        <v>1257122.8899999999</v>
      </c>
      <c r="I40" s="126">
        <f>SUM(I41)</f>
        <v>1266182.96</v>
      </c>
      <c r="J40" s="171">
        <f>I40/G40</f>
        <v>1.1920862409459965</v>
      </c>
      <c r="K40" s="171">
        <f t="shared" si="5"/>
        <v>1.0072069883319046</v>
      </c>
    </row>
    <row r="41" spans="1:12" x14ac:dyDescent="0.2">
      <c r="B41" s="62"/>
      <c r="C41" s="62"/>
      <c r="D41" s="62"/>
      <c r="E41" s="62">
        <v>3111</v>
      </c>
      <c r="F41" s="62" t="s">
        <v>20</v>
      </c>
      <c r="G41" s="115">
        <v>1062157.18</v>
      </c>
      <c r="H41" s="115">
        <v>1257122.8899999999</v>
      </c>
      <c r="I41" s="116">
        <v>1266182.96</v>
      </c>
      <c r="J41" s="171">
        <f t="shared" ref="J41:J45" si="6">I41/G41</f>
        <v>1.1920862409459965</v>
      </c>
      <c r="K41" s="172">
        <f t="shared" si="5"/>
        <v>1.0072069883319046</v>
      </c>
    </row>
    <row r="42" spans="1:12" s="143" customFormat="1" x14ac:dyDescent="0.2">
      <c r="B42" s="60"/>
      <c r="C42" s="60"/>
      <c r="D42" s="60">
        <v>312</v>
      </c>
      <c r="E42" s="60"/>
      <c r="F42" s="60" t="s">
        <v>83</v>
      </c>
      <c r="G42" s="125">
        <f>G43</f>
        <v>49630.35</v>
      </c>
      <c r="H42" s="125">
        <f>H43</f>
        <v>51114.559999999998</v>
      </c>
      <c r="I42" s="126">
        <f>I43</f>
        <v>51395.08</v>
      </c>
      <c r="J42" s="171">
        <f t="shared" si="6"/>
        <v>1.0355574764231967</v>
      </c>
      <c r="K42" s="171">
        <f t="shared" si="5"/>
        <v>1.0054880644575637</v>
      </c>
    </row>
    <row r="43" spans="1:12" x14ac:dyDescent="0.2">
      <c r="B43" s="62"/>
      <c r="C43" s="62"/>
      <c r="D43" s="62"/>
      <c r="E43" s="62">
        <v>3121</v>
      </c>
      <c r="F43" s="62" t="s">
        <v>83</v>
      </c>
      <c r="G43" s="115">
        <v>49630.35</v>
      </c>
      <c r="H43" s="115">
        <v>51114.559999999998</v>
      </c>
      <c r="I43" s="116">
        <v>51395.08</v>
      </c>
      <c r="J43" s="171">
        <f t="shared" si="6"/>
        <v>1.0355574764231967</v>
      </c>
      <c r="K43" s="172">
        <f t="shared" si="5"/>
        <v>1.0054880644575637</v>
      </c>
    </row>
    <row r="44" spans="1:12" s="143" customFormat="1" x14ac:dyDescent="0.2">
      <c r="B44" s="60"/>
      <c r="C44" s="60"/>
      <c r="D44" s="60">
        <v>313</v>
      </c>
      <c r="E44" s="60"/>
      <c r="F44" s="60" t="s">
        <v>84</v>
      </c>
      <c r="G44" s="125">
        <f>G45</f>
        <v>175339.82</v>
      </c>
      <c r="H44" s="125">
        <f>H45</f>
        <v>207425.27</v>
      </c>
      <c r="I44" s="126">
        <f>SUM(I45:I45)</f>
        <v>208920.18</v>
      </c>
      <c r="J44" s="171">
        <f t="shared" si="6"/>
        <v>1.1915158804200894</v>
      </c>
      <c r="K44" s="172">
        <f t="shared" si="5"/>
        <v>1.007206981097337</v>
      </c>
    </row>
    <row r="45" spans="1:12" x14ac:dyDescent="0.2">
      <c r="B45" s="62"/>
      <c r="C45" s="62"/>
      <c r="D45" s="62"/>
      <c r="E45" s="62">
        <v>3132</v>
      </c>
      <c r="F45" s="62" t="s">
        <v>85</v>
      </c>
      <c r="G45" s="115">
        <v>175339.82</v>
      </c>
      <c r="H45" s="115">
        <v>207425.27</v>
      </c>
      <c r="I45" s="116">
        <v>208920.18</v>
      </c>
      <c r="J45" s="171">
        <f t="shared" si="6"/>
        <v>1.1915158804200894</v>
      </c>
      <c r="K45" s="172">
        <f t="shared" si="5"/>
        <v>1.007206981097337</v>
      </c>
    </row>
    <row r="46" spans="1:12" s="143" customFormat="1" x14ac:dyDescent="0.2">
      <c r="B46" s="66"/>
      <c r="C46" s="66">
        <v>32</v>
      </c>
      <c r="D46" s="67"/>
      <c r="E46" s="67"/>
      <c r="F46" s="66" t="s">
        <v>104</v>
      </c>
      <c r="G46" s="122">
        <f>G47+G52+G58+G67</f>
        <v>189417.06000000003</v>
      </c>
      <c r="H46" s="122">
        <f>H47+H52+H58+H67+H65</f>
        <v>176193.68</v>
      </c>
      <c r="I46" s="123">
        <f>SUM(I47+I52+I58+I67+I65)</f>
        <v>168696.08</v>
      </c>
      <c r="J46" s="170">
        <f>I46/G46</f>
        <v>0.89060657999865467</v>
      </c>
      <c r="K46" s="170">
        <f t="shared" si="5"/>
        <v>0.95744682783173607</v>
      </c>
    </row>
    <row r="47" spans="1:12" s="143" customFormat="1" x14ac:dyDescent="0.2">
      <c r="B47" s="60"/>
      <c r="C47" s="60"/>
      <c r="D47" s="60">
        <v>321</v>
      </c>
      <c r="E47" s="60"/>
      <c r="F47" s="60" t="s">
        <v>21</v>
      </c>
      <c r="G47" s="125">
        <f>SUM(G48:G51)</f>
        <v>57097.37</v>
      </c>
      <c r="H47" s="125">
        <f>SUM(H48:H51)</f>
        <v>61711.23</v>
      </c>
      <c r="I47" s="126">
        <f>SUM(I48:I51)</f>
        <v>61488.480000000003</v>
      </c>
      <c r="J47" s="171">
        <f>I47/G47</f>
        <v>1.0769056438151179</v>
      </c>
      <c r="K47" s="171">
        <f t="shared" si="5"/>
        <v>0.99639044627695805</v>
      </c>
    </row>
    <row r="48" spans="1:12" x14ac:dyDescent="0.2">
      <c r="B48" s="62"/>
      <c r="C48" s="60"/>
      <c r="D48" s="62"/>
      <c r="E48" s="62">
        <v>3211</v>
      </c>
      <c r="F48" s="64" t="s">
        <v>22</v>
      </c>
      <c r="G48" s="115">
        <v>2277.7600000000002</v>
      </c>
      <c r="H48" s="115">
        <v>2000</v>
      </c>
      <c r="I48" s="116">
        <v>1965.05</v>
      </c>
      <c r="J48" s="172">
        <f>I48/G48</f>
        <v>0.8627116114076987</v>
      </c>
      <c r="K48" s="171">
        <f t="shared" si="5"/>
        <v>0.98252499999999998</v>
      </c>
    </row>
    <row r="49" spans="2:11" x14ac:dyDescent="0.2">
      <c r="B49" s="62"/>
      <c r="C49" s="60"/>
      <c r="D49" s="63"/>
      <c r="E49" s="62">
        <v>3212</v>
      </c>
      <c r="F49" s="62" t="s">
        <v>105</v>
      </c>
      <c r="G49" s="115">
        <v>54182.17</v>
      </c>
      <c r="H49" s="115">
        <v>58951.23</v>
      </c>
      <c r="I49" s="116">
        <v>58808.95</v>
      </c>
      <c r="J49" s="172">
        <f t="shared" ref="J49:J73" si="7">I49/G49</f>
        <v>1.0853930361223996</v>
      </c>
      <c r="K49" s="171">
        <f t="shared" si="5"/>
        <v>0.997586479535711</v>
      </c>
    </row>
    <row r="50" spans="2:11" x14ac:dyDescent="0.2">
      <c r="B50" s="128"/>
      <c r="C50" s="62"/>
      <c r="D50" s="63"/>
      <c r="E50" s="62">
        <v>3213</v>
      </c>
      <c r="F50" s="62" t="s">
        <v>106</v>
      </c>
      <c r="G50" s="115">
        <v>353.75</v>
      </c>
      <c r="H50" s="115">
        <v>400</v>
      </c>
      <c r="I50" s="116">
        <v>363</v>
      </c>
      <c r="J50" s="172">
        <f t="shared" si="7"/>
        <v>1.026148409893993</v>
      </c>
      <c r="K50" s="171">
        <f t="shared" si="5"/>
        <v>0.90749999999999997</v>
      </c>
    </row>
    <row r="51" spans="2:11" x14ac:dyDescent="0.2">
      <c r="B51" s="128"/>
      <c r="C51" s="62"/>
      <c r="D51" s="63"/>
      <c r="E51" s="62">
        <v>3214</v>
      </c>
      <c r="F51" s="62" t="s">
        <v>168</v>
      </c>
      <c r="G51" s="115">
        <v>283.69</v>
      </c>
      <c r="H51" s="115">
        <v>360</v>
      </c>
      <c r="I51" s="116">
        <v>351.48</v>
      </c>
      <c r="J51" s="172">
        <f t="shared" si="7"/>
        <v>1.2389580175543728</v>
      </c>
      <c r="K51" s="171">
        <f t="shared" si="5"/>
        <v>0.97633333333333339</v>
      </c>
    </row>
    <row r="52" spans="2:11" s="143" customFormat="1" x14ac:dyDescent="0.2">
      <c r="B52" s="57"/>
      <c r="C52" s="129"/>
      <c r="D52" s="129">
        <v>322</v>
      </c>
      <c r="E52" s="129"/>
      <c r="F52" s="130" t="s">
        <v>107</v>
      </c>
      <c r="G52" s="125">
        <f>SUM(G53:G57)</f>
        <v>73065.490000000005</v>
      </c>
      <c r="H52" s="125">
        <f>SUM(H53:H57)</f>
        <v>84347.37999999999</v>
      </c>
      <c r="I52" s="126">
        <f>SUM(I53:I57)</f>
        <v>79155.48</v>
      </c>
      <c r="J52" s="172">
        <f t="shared" si="7"/>
        <v>1.0833497455501906</v>
      </c>
      <c r="K52" s="171">
        <f t="shared" si="5"/>
        <v>0.93844622085475571</v>
      </c>
    </row>
    <row r="53" spans="2:11" x14ac:dyDescent="0.2">
      <c r="B53" s="68"/>
      <c r="C53" s="68"/>
      <c r="D53" s="68"/>
      <c r="E53" s="68">
        <v>3221</v>
      </c>
      <c r="F53" s="131" t="s">
        <v>60</v>
      </c>
      <c r="G53" s="115">
        <v>9084.06</v>
      </c>
      <c r="H53" s="115">
        <v>15537.57</v>
      </c>
      <c r="I53" s="116">
        <v>14734.48</v>
      </c>
      <c r="J53" s="172">
        <f t="shared" si="7"/>
        <v>1.6220148259698857</v>
      </c>
      <c r="K53" s="171">
        <f t="shared" si="5"/>
        <v>0.94831302449482124</v>
      </c>
    </row>
    <row r="54" spans="2:11" x14ac:dyDescent="0.2">
      <c r="B54" s="68"/>
      <c r="C54" s="68"/>
      <c r="D54" s="62"/>
      <c r="E54" s="62">
        <v>3222</v>
      </c>
      <c r="F54" s="62" t="s">
        <v>108</v>
      </c>
      <c r="G54" s="115">
        <v>57764.3</v>
      </c>
      <c r="H54" s="115">
        <v>60196.42</v>
      </c>
      <c r="I54" s="116">
        <v>56438.01</v>
      </c>
      <c r="J54" s="172">
        <f t="shared" si="7"/>
        <v>0.97703962482017437</v>
      </c>
      <c r="K54" s="171">
        <f t="shared" si="5"/>
        <v>0.93756422724142074</v>
      </c>
    </row>
    <row r="55" spans="2:11" x14ac:dyDescent="0.2">
      <c r="B55" s="117"/>
      <c r="C55" s="68" t="s">
        <v>13</v>
      </c>
      <c r="D55" s="62"/>
      <c r="E55" s="62">
        <v>3223</v>
      </c>
      <c r="F55" s="62" t="s">
        <v>109</v>
      </c>
      <c r="G55" s="115">
        <v>5381.34</v>
      </c>
      <c r="H55" s="115">
        <v>6326.27</v>
      </c>
      <c r="I55" s="116">
        <v>6959.7</v>
      </c>
      <c r="J55" s="172">
        <f t="shared" si="7"/>
        <v>1.2933024116669825</v>
      </c>
      <c r="K55" s="171">
        <f t="shared" si="5"/>
        <v>1.1001269310351913</v>
      </c>
    </row>
    <row r="56" spans="2:11" x14ac:dyDescent="0.2">
      <c r="B56" s="117"/>
      <c r="C56" s="117"/>
      <c r="D56" s="117"/>
      <c r="E56" s="132">
        <v>3225</v>
      </c>
      <c r="F56" s="117" t="s">
        <v>110</v>
      </c>
      <c r="G56" s="116">
        <v>614.6</v>
      </c>
      <c r="H56" s="116">
        <v>1987.12</v>
      </c>
      <c r="I56" s="116">
        <v>719.43</v>
      </c>
      <c r="J56" s="172">
        <f t="shared" si="7"/>
        <v>1.1705662219329644</v>
      </c>
      <c r="K56" s="171">
        <f t="shared" si="5"/>
        <v>0.36204657997503925</v>
      </c>
    </row>
    <row r="57" spans="2:11" x14ac:dyDescent="0.2">
      <c r="B57" s="117"/>
      <c r="C57" s="117"/>
      <c r="D57" s="117"/>
      <c r="E57" s="132">
        <v>3227</v>
      </c>
      <c r="F57" s="117" t="s">
        <v>111</v>
      </c>
      <c r="G57" s="116">
        <v>221.19</v>
      </c>
      <c r="H57" s="116">
        <v>300</v>
      </c>
      <c r="I57" s="116">
        <v>303.86</v>
      </c>
      <c r="J57" s="172">
        <f t="shared" si="7"/>
        <v>1.3737510737375107</v>
      </c>
      <c r="K57" s="171">
        <f t="shared" si="5"/>
        <v>1.0128666666666668</v>
      </c>
    </row>
    <row r="58" spans="2:11" s="143" customFormat="1" x14ac:dyDescent="0.2">
      <c r="B58" s="127"/>
      <c r="C58" s="127"/>
      <c r="D58" s="133">
        <v>323</v>
      </c>
      <c r="E58" s="127"/>
      <c r="F58" s="127" t="s">
        <v>112</v>
      </c>
      <c r="G58" s="126">
        <f>SUM(G59:G64)</f>
        <v>51521.72</v>
      </c>
      <c r="H58" s="126">
        <f>SUM(H59:H64)</f>
        <v>23278.120000000003</v>
      </c>
      <c r="I58" s="126">
        <f>SUM(I59:I64)</f>
        <v>21882.37</v>
      </c>
      <c r="J58" s="172">
        <f t="shared" si="7"/>
        <v>0.42472126318764197</v>
      </c>
      <c r="K58" s="171">
        <f t="shared" si="5"/>
        <v>0.94004026098327509</v>
      </c>
    </row>
    <row r="59" spans="2:11" x14ac:dyDescent="0.2">
      <c r="B59" s="117"/>
      <c r="C59" s="117"/>
      <c r="D59" s="117"/>
      <c r="E59" s="132">
        <v>3231</v>
      </c>
      <c r="F59" s="117" t="s">
        <v>65</v>
      </c>
      <c r="G59" s="116">
        <v>2625.9</v>
      </c>
      <c r="H59" s="116">
        <v>2640</v>
      </c>
      <c r="I59" s="116">
        <v>2616.14</v>
      </c>
      <c r="J59" s="172">
        <f t="shared" si="7"/>
        <v>0.99628317910049879</v>
      </c>
      <c r="K59" s="171">
        <f t="shared" si="5"/>
        <v>0.99096212121212113</v>
      </c>
    </row>
    <row r="60" spans="2:11" x14ac:dyDescent="0.2">
      <c r="B60" s="117"/>
      <c r="C60" s="117"/>
      <c r="D60" s="117"/>
      <c r="E60" s="132">
        <v>3234</v>
      </c>
      <c r="F60" s="117" t="s">
        <v>113</v>
      </c>
      <c r="G60" s="116">
        <v>5705.1</v>
      </c>
      <c r="H60" s="116">
        <v>5600</v>
      </c>
      <c r="I60" s="116">
        <v>5332.25</v>
      </c>
      <c r="J60" s="172">
        <f t="shared" si="7"/>
        <v>0.93464619375646341</v>
      </c>
      <c r="K60" s="171">
        <f t="shared" si="5"/>
        <v>0.95218749999999996</v>
      </c>
    </row>
    <row r="61" spans="2:11" x14ac:dyDescent="0.2">
      <c r="B61" s="117"/>
      <c r="C61" s="117"/>
      <c r="D61" s="117"/>
      <c r="E61" s="132">
        <v>3236</v>
      </c>
      <c r="F61" s="117" t="s">
        <v>114</v>
      </c>
      <c r="G61" s="116">
        <v>3895.36</v>
      </c>
      <c r="H61" s="116">
        <v>4200</v>
      </c>
      <c r="I61" s="116">
        <v>3890.58</v>
      </c>
      <c r="J61" s="172">
        <f t="shared" si="7"/>
        <v>0.99877289903885647</v>
      </c>
      <c r="K61" s="171">
        <f t="shared" si="5"/>
        <v>0.92632857142857139</v>
      </c>
    </row>
    <row r="62" spans="2:11" x14ac:dyDescent="0.2">
      <c r="B62" s="117"/>
      <c r="C62" s="117"/>
      <c r="D62" s="117"/>
      <c r="E62" s="132">
        <v>3237</v>
      </c>
      <c r="F62" s="117" t="s">
        <v>115</v>
      </c>
      <c r="G62" s="116">
        <v>125</v>
      </c>
      <c r="H62" s="116">
        <v>125</v>
      </c>
      <c r="I62" s="116">
        <v>125</v>
      </c>
      <c r="J62" s="217">
        <f t="shared" si="7"/>
        <v>1</v>
      </c>
      <c r="K62" s="171">
        <f t="shared" si="5"/>
        <v>1</v>
      </c>
    </row>
    <row r="63" spans="2:11" x14ac:dyDescent="0.2">
      <c r="B63" s="117"/>
      <c r="C63" s="117"/>
      <c r="D63" s="117"/>
      <c r="E63" s="132">
        <v>3238</v>
      </c>
      <c r="F63" s="117" t="s">
        <v>116</v>
      </c>
      <c r="G63" s="116">
        <v>1430.49</v>
      </c>
      <c r="H63" s="116">
        <v>1300</v>
      </c>
      <c r="I63" s="116">
        <v>1202.9000000000001</v>
      </c>
      <c r="J63" s="172">
        <f t="shared" si="7"/>
        <v>0.84090067039965333</v>
      </c>
      <c r="K63" s="171">
        <f t="shared" si="5"/>
        <v>0.92530769230769239</v>
      </c>
    </row>
    <row r="64" spans="2:11" x14ac:dyDescent="0.2">
      <c r="B64" s="117"/>
      <c r="C64" s="117"/>
      <c r="D64" s="117"/>
      <c r="E64" s="132">
        <v>3239</v>
      </c>
      <c r="F64" s="117" t="s">
        <v>117</v>
      </c>
      <c r="G64" s="116">
        <v>37739.870000000003</v>
      </c>
      <c r="H64" s="116">
        <v>9413.1200000000008</v>
      </c>
      <c r="I64" s="116">
        <v>8715.5</v>
      </c>
      <c r="J64" s="172">
        <f t="shared" si="7"/>
        <v>0.23093614259932532</v>
      </c>
      <c r="K64" s="171">
        <f t="shared" si="5"/>
        <v>0.92588854704922485</v>
      </c>
    </row>
    <row r="65" spans="2:11" s="143" customFormat="1" x14ac:dyDescent="0.2">
      <c r="B65" s="127"/>
      <c r="C65" s="127"/>
      <c r="D65" s="134">
        <v>324</v>
      </c>
      <c r="E65" s="134"/>
      <c r="F65" s="127" t="s">
        <v>292</v>
      </c>
      <c r="G65" s="126">
        <f>G66</f>
        <v>0</v>
      </c>
      <c r="H65" s="126">
        <f>H66</f>
        <v>4.95</v>
      </c>
      <c r="I65" s="126">
        <f>I66</f>
        <v>4.95</v>
      </c>
      <c r="J65" s="172" t="e">
        <f t="shared" si="7"/>
        <v>#DIV/0!</v>
      </c>
      <c r="K65" s="171">
        <f t="shared" si="5"/>
        <v>1</v>
      </c>
    </row>
    <row r="66" spans="2:11" x14ac:dyDescent="0.2">
      <c r="B66" s="117"/>
      <c r="C66" s="117"/>
      <c r="D66" s="117"/>
      <c r="E66" s="132">
        <v>3241</v>
      </c>
      <c r="F66" s="117" t="s">
        <v>292</v>
      </c>
      <c r="G66" s="116">
        <v>0</v>
      </c>
      <c r="H66" s="116">
        <v>4.95</v>
      </c>
      <c r="I66" s="116">
        <v>4.95</v>
      </c>
      <c r="J66" s="172" t="e">
        <f t="shared" si="7"/>
        <v>#DIV/0!</v>
      </c>
      <c r="K66" s="171">
        <f t="shared" si="5"/>
        <v>1</v>
      </c>
    </row>
    <row r="67" spans="2:11" s="143" customFormat="1" x14ac:dyDescent="0.2">
      <c r="B67" s="127"/>
      <c r="C67" s="127"/>
      <c r="D67" s="134">
        <v>329</v>
      </c>
      <c r="E67" s="127"/>
      <c r="F67" s="127" t="s">
        <v>71</v>
      </c>
      <c r="G67" s="126">
        <f>SUM(G68:G73)</f>
        <v>7732.48</v>
      </c>
      <c r="H67" s="126">
        <f>SUM(H68:H73)</f>
        <v>6852</v>
      </c>
      <c r="I67" s="126">
        <f>SUM(I68:I73)</f>
        <v>6164.8</v>
      </c>
      <c r="J67" s="172">
        <f t="shared" si="7"/>
        <v>0.79726038735308735</v>
      </c>
      <c r="K67" s="171">
        <f t="shared" si="5"/>
        <v>0.89970811441914778</v>
      </c>
    </row>
    <row r="68" spans="2:11" x14ac:dyDescent="0.2">
      <c r="B68" s="117"/>
      <c r="C68" s="117"/>
      <c r="D68" s="117"/>
      <c r="E68" s="132">
        <v>3292</v>
      </c>
      <c r="F68" s="117" t="s">
        <v>72</v>
      </c>
      <c r="G68" s="116">
        <v>0</v>
      </c>
      <c r="H68" s="116">
        <v>160</v>
      </c>
      <c r="I68" s="116">
        <v>0</v>
      </c>
      <c r="J68" s="172" t="e">
        <f t="shared" si="7"/>
        <v>#DIV/0!</v>
      </c>
      <c r="K68" s="171">
        <f t="shared" si="5"/>
        <v>0</v>
      </c>
    </row>
    <row r="69" spans="2:11" x14ac:dyDescent="0.2">
      <c r="B69" s="117"/>
      <c r="C69" s="117"/>
      <c r="D69" s="117"/>
      <c r="E69" s="132">
        <v>3293</v>
      </c>
      <c r="F69" s="117" t="s">
        <v>73</v>
      </c>
      <c r="G69" s="116">
        <v>215.17</v>
      </c>
      <c r="H69" s="116">
        <v>300</v>
      </c>
      <c r="I69" s="116">
        <v>308.92</v>
      </c>
      <c r="J69" s="172">
        <f t="shared" si="7"/>
        <v>1.4357020030673422</v>
      </c>
      <c r="K69" s="171">
        <f t="shared" si="5"/>
        <v>1.0297333333333334</v>
      </c>
    </row>
    <row r="70" spans="2:11" x14ac:dyDescent="0.2">
      <c r="B70" s="117"/>
      <c r="C70" s="117"/>
      <c r="D70" s="117"/>
      <c r="E70" s="132">
        <v>3294</v>
      </c>
      <c r="F70" s="117" t="s">
        <v>118</v>
      </c>
      <c r="G70" s="116">
        <v>233.09</v>
      </c>
      <c r="H70" s="116">
        <v>240</v>
      </c>
      <c r="I70" s="116">
        <v>265</v>
      </c>
      <c r="J70" s="172">
        <f t="shared" si="7"/>
        <v>1.1368999099060448</v>
      </c>
      <c r="K70" s="171">
        <f t="shared" si="5"/>
        <v>1.1041666666666667</v>
      </c>
    </row>
    <row r="71" spans="2:11" x14ac:dyDescent="0.2">
      <c r="B71" s="117"/>
      <c r="C71" s="117"/>
      <c r="D71" s="117"/>
      <c r="E71" s="132">
        <v>3295</v>
      </c>
      <c r="F71" s="117" t="s">
        <v>119</v>
      </c>
      <c r="G71" s="116">
        <v>4132.33</v>
      </c>
      <c r="H71" s="116">
        <v>5042</v>
      </c>
      <c r="I71" s="116">
        <v>4992</v>
      </c>
      <c r="J71" s="172">
        <f t="shared" si="7"/>
        <v>1.208035176280694</v>
      </c>
      <c r="K71" s="171">
        <f t="shared" si="5"/>
        <v>0.99008330027766756</v>
      </c>
    </row>
    <row r="72" spans="2:11" x14ac:dyDescent="0.2">
      <c r="B72" s="117"/>
      <c r="C72" s="117"/>
      <c r="D72" s="117"/>
      <c r="E72" s="132">
        <v>3296</v>
      </c>
      <c r="F72" s="117" t="s">
        <v>120</v>
      </c>
      <c r="G72" s="116">
        <v>0</v>
      </c>
      <c r="H72" s="116">
        <v>0</v>
      </c>
      <c r="I72" s="116">
        <v>0</v>
      </c>
      <c r="J72" s="172" t="e">
        <f t="shared" si="7"/>
        <v>#DIV/0!</v>
      </c>
      <c r="K72" s="206" t="e">
        <f t="shared" si="5"/>
        <v>#DIV/0!</v>
      </c>
    </row>
    <row r="73" spans="2:11" x14ac:dyDescent="0.2">
      <c r="B73" s="117"/>
      <c r="C73" s="117"/>
      <c r="D73" s="117"/>
      <c r="E73" s="132">
        <v>3299</v>
      </c>
      <c r="F73" s="117" t="s">
        <v>71</v>
      </c>
      <c r="G73" s="116">
        <v>3151.89</v>
      </c>
      <c r="H73" s="116">
        <v>1110</v>
      </c>
      <c r="I73" s="116">
        <v>598.88</v>
      </c>
      <c r="J73" s="172">
        <f t="shared" si="7"/>
        <v>0.19000663094206968</v>
      </c>
      <c r="K73" s="171">
        <f t="shared" si="5"/>
        <v>0.53953153153153155</v>
      </c>
    </row>
    <row r="74" spans="2:11" s="143" customFormat="1" x14ac:dyDescent="0.2">
      <c r="B74" s="124"/>
      <c r="C74" s="135">
        <v>34</v>
      </c>
      <c r="D74" s="124"/>
      <c r="E74" s="124"/>
      <c r="F74" s="124" t="s">
        <v>121</v>
      </c>
      <c r="G74" s="123">
        <f>G75</f>
        <v>0</v>
      </c>
      <c r="H74" s="123">
        <f>H75</f>
        <v>0.68</v>
      </c>
      <c r="I74" s="123">
        <f>I75</f>
        <v>0.78</v>
      </c>
      <c r="J74" s="170" t="e">
        <f>I74/G74</f>
        <v>#DIV/0!</v>
      </c>
      <c r="K74" s="216">
        <f>I74/H74</f>
        <v>1.1470588235294117</v>
      </c>
    </row>
    <row r="75" spans="2:11" s="143" customFormat="1" x14ac:dyDescent="0.2">
      <c r="B75" s="127"/>
      <c r="C75" s="127"/>
      <c r="D75" s="134">
        <v>343</v>
      </c>
      <c r="E75" s="127"/>
      <c r="F75" s="127" t="s">
        <v>122</v>
      </c>
      <c r="G75" s="126">
        <f>SUM(G76:G77)</f>
        <v>0</v>
      </c>
      <c r="H75" s="126">
        <f>H76+H77</f>
        <v>0.68</v>
      </c>
      <c r="I75" s="126">
        <f>I76+I77</f>
        <v>0.78</v>
      </c>
      <c r="J75" s="171" t="e">
        <f>I75/G75</f>
        <v>#DIV/0!</v>
      </c>
      <c r="K75" s="206">
        <f>I75/H75</f>
        <v>1.1470588235294117</v>
      </c>
    </row>
    <row r="76" spans="2:11" x14ac:dyDescent="0.2">
      <c r="B76" s="117"/>
      <c r="C76" s="117"/>
      <c r="D76" s="132"/>
      <c r="E76" s="117">
        <v>3431</v>
      </c>
      <c r="F76" s="117" t="s">
        <v>78</v>
      </c>
      <c r="G76" s="116">
        <v>0</v>
      </c>
      <c r="H76" s="116">
        <v>0</v>
      </c>
      <c r="I76" s="116">
        <v>0</v>
      </c>
      <c r="J76" s="217" t="e">
        <f t="shared" ref="J76:J77" si="8">I76/G76</f>
        <v>#DIV/0!</v>
      </c>
      <c r="K76" s="206" t="e">
        <f t="shared" ref="K76:K77" si="9">I76/H76</f>
        <v>#DIV/0!</v>
      </c>
    </row>
    <row r="77" spans="2:11" x14ac:dyDescent="0.2">
      <c r="B77" s="117"/>
      <c r="C77" s="117"/>
      <c r="D77" s="132"/>
      <c r="E77" s="117">
        <v>3433</v>
      </c>
      <c r="F77" s="117" t="s">
        <v>123</v>
      </c>
      <c r="G77" s="116">
        <v>0</v>
      </c>
      <c r="H77" s="116">
        <v>0.68</v>
      </c>
      <c r="I77" s="116">
        <v>0.78</v>
      </c>
      <c r="J77" s="172" t="e">
        <f t="shared" si="8"/>
        <v>#DIV/0!</v>
      </c>
      <c r="K77" s="206">
        <f t="shared" si="9"/>
        <v>1.1470588235294117</v>
      </c>
    </row>
    <row r="78" spans="2:11" s="143" customFormat="1" ht="28.5" customHeight="1" x14ac:dyDescent="0.2">
      <c r="B78" s="124"/>
      <c r="C78" s="136">
        <v>37</v>
      </c>
      <c r="D78" s="135"/>
      <c r="E78" s="124"/>
      <c r="F78" s="137" t="s">
        <v>142</v>
      </c>
      <c r="G78" s="123">
        <f t="shared" ref="G78:I78" si="10">G79</f>
        <v>12111.2</v>
      </c>
      <c r="H78" s="123">
        <f t="shared" si="10"/>
        <v>12719.89</v>
      </c>
      <c r="I78" s="123">
        <f t="shared" si="10"/>
        <v>12669.55</v>
      </c>
      <c r="J78" s="170">
        <f>I78/G78</f>
        <v>1.0461019552150075</v>
      </c>
      <c r="K78" s="170">
        <f t="shared" ref="K78:K94" si="11">I78/H78</f>
        <v>0.99604241860582121</v>
      </c>
    </row>
    <row r="79" spans="2:11" s="143" customFormat="1" x14ac:dyDescent="0.2">
      <c r="B79" s="127"/>
      <c r="C79" s="127"/>
      <c r="D79" s="134">
        <v>372</v>
      </c>
      <c r="E79" s="127"/>
      <c r="F79" s="127" t="s">
        <v>143</v>
      </c>
      <c r="G79" s="126">
        <f>G81</f>
        <v>12111.2</v>
      </c>
      <c r="H79" s="126">
        <f>H81+H80</f>
        <v>12719.89</v>
      </c>
      <c r="I79" s="126">
        <f>I81+I80</f>
        <v>12669.55</v>
      </c>
      <c r="J79" s="218">
        <f t="shared" ref="J79:J94" si="12">I79/G79</f>
        <v>1.0461019552150075</v>
      </c>
      <c r="K79" s="171">
        <f t="shared" si="11"/>
        <v>0.99604241860582121</v>
      </c>
    </row>
    <row r="80" spans="2:11" x14ac:dyDescent="0.2">
      <c r="B80" s="117"/>
      <c r="C80" s="117"/>
      <c r="D80" s="132"/>
      <c r="E80" s="117">
        <v>3721</v>
      </c>
      <c r="F80" s="117" t="s">
        <v>293</v>
      </c>
      <c r="G80" s="116">
        <v>0</v>
      </c>
      <c r="H80" s="116">
        <v>274.56</v>
      </c>
      <c r="I80" s="116">
        <v>224.22</v>
      </c>
      <c r="J80" s="218" t="e">
        <f t="shared" si="12"/>
        <v>#DIV/0!</v>
      </c>
      <c r="K80" s="171">
        <f t="shared" si="11"/>
        <v>0.81665209790209792</v>
      </c>
    </row>
    <row r="81" spans="2:11" x14ac:dyDescent="0.2">
      <c r="B81" s="117"/>
      <c r="C81" s="117"/>
      <c r="D81" s="132"/>
      <c r="E81" s="117">
        <v>3722</v>
      </c>
      <c r="F81" s="117" t="s">
        <v>144</v>
      </c>
      <c r="G81" s="116">
        <v>12111.2</v>
      </c>
      <c r="H81" s="116">
        <v>12445.33</v>
      </c>
      <c r="I81" s="116">
        <v>12445.33</v>
      </c>
      <c r="J81" s="218">
        <f t="shared" si="12"/>
        <v>1.0275885131118303</v>
      </c>
      <c r="K81" s="171">
        <f t="shared" si="11"/>
        <v>1</v>
      </c>
    </row>
    <row r="82" spans="2:11" s="143" customFormat="1" x14ac:dyDescent="0.2">
      <c r="B82" s="124"/>
      <c r="C82" s="135">
        <v>38</v>
      </c>
      <c r="D82" s="135"/>
      <c r="E82" s="124"/>
      <c r="F82" s="124" t="s">
        <v>124</v>
      </c>
      <c r="G82" s="123">
        <f t="shared" ref="G82:I83" si="13">G83</f>
        <v>543</v>
      </c>
      <c r="H82" s="123">
        <f t="shared" si="13"/>
        <v>508.1</v>
      </c>
      <c r="I82" s="123">
        <f t="shared" si="13"/>
        <v>508.1</v>
      </c>
      <c r="J82" s="170">
        <f t="shared" si="12"/>
        <v>0.93572744014732967</v>
      </c>
      <c r="K82" s="170">
        <f t="shared" si="11"/>
        <v>1</v>
      </c>
    </row>
    <row r="83" spans="2:11" s="143" customFormat="1" x14ac:dyDescent="0.2">
      <c r="B83" s="127"/>
      <c r="C83" s="127"/>
      <c r="D83" s="134">
        <v>381</v>
      </c>
      <c r="E83" s="127"/>
      <c r="F83" s="127" t="s">
        <v>98</v>
      </c>
      <c r="G83" s="126">
        <f t="shared" si="13"/>
        <v>543</v>
      </c>
      <c r="H83" s="126">
        <f t="shared" si="13"/>
        <v>508.1</v>
      </c>
      <c r="I83" s="126">
        <f t="shared" si="13"/>
        <v>508.1</v>
      </c>
      <c r="J83" s="218">
        <f t="shared" si="12"/>
        <v>0.93572744014732967</v>
      </c>
      <c r="K83" s="171">
        <f t="shared" si="11"/>
        <v>1</v>
      </c>
    </row>
    <row r="84" spans="2:11" x14ac:dyDescent="0.2">
      <c r="B84" s="117"/>
      <c r="C84" s="117"/>
      <c r="D84" s="132"/>
      <c r="E84" s="117">
        <v>3812</v>
      </c>
      <c r="F84" s="117" t="s">
        <v>125</v>
      </c>
      <c r="G84" s="116">
        <v>543</v>
      </c>
      <c r="H84" s="116">
        <v>508.1</v>
      </c>
      <c r="I84" s="116">
        <v>508.1</v>
      </c>
      <c r="J84" s="218">
        <f t="shared" si="12"/>
        <v>0.93572744014732967</v>
      </c>
      <c r="K84" s="171">
        <f t="shared" si="11"/>
        <v>1</v>
      </c>
    </row>
    <row r="85" spans="2:11" s="143" customFormat="1" x14ac:dyDescent="0.2">
      <c r="B85" s="121">
        <v>4</v>
      </c>
      <c r="C85" s="121"/>
      <c r="D85" s="220"/>
      <c r="E85" s="121"/>
      <c r="F85" s="121" t="s">
        <v>126</v>
      </c>
      <c r="G85" s="120">
        <f>G86</f>
        <v>1427.1</v>
      </c>
      <c r="H85" s="120">
        <f>H86</f>
        <v>13340.73</v>
      </c>
      <c r="I85" s="120">
        <f>I86</f>
        <v>11914.720000000001</v>
      </c>
      <c r="J85" s="173">
        <f t="shared" si="12"/>
        <v>8.3489033704715876</v>
      </c>
      <c r="K85" s="173">
        <f t="shared" si="11"/>
        <v>0.89310854803297879</v>
      </c>
    </row>
    <row r="86" spans="2:11" s="143" customFormat="1" x14ac:dyDescent="0.2">
      <c r="B86" s="124"/>
      <c r="C86" s="135">
        <v>42</v>
      </c>
      <c r="D86" s="135"/>
      <c r="E86" s="124"/>
      <c r="F86" s="124" t="s">
        <v>127</v>
      </c>
      <c r="G86" s="123">
        <f>G87+G93</f>
        <v>1427.1</v>
      </c>
      <c r="H86" s="123">
        <f>H87+H93+H91</f>
        <v>13340.73</v>
      </c>
      <c r="I86" s="123">
        <f>I87+I93+I91</f>
        <v>11914.720000000001</v>
      </c>
      <c r="J86" s="170">
        <f t="shared" si="12"/>
        <v>8.3489033704715876</v>
      </c>
      <c r="K86" s="170">
        <f t="shared" si="11"/>
        <v>0.89310854803297879</v>
      </c>
    </row>
    <row r="87" spans="2:11" s="143" customFormat="1" x14ac:dyDescent="0.2">
      <c r="B87" s="164"/>
      <c r="C87" s="164"/>
      <c r="D87" s="221">
        <v>422</v>
      </c>
      <c r="E87" s="164"/>
      <c r="F87" s="164" t="s">
        <v>81</v>
      </c>
      <c r="G87" s="165">
        <f>SUM(G88:G90)</f>
        <v>636.25</v>
      </c>
      <c r="H87" s="165">
        <f>SUM(H88:H90)</f>
        <v>2293.1800000000003</v>
      </c>
      <c r="I87" s="165">
        <f>I88+I90+I89</f>
        <v>805.76</v>
      </c>
      <c r="J87" s="219">
        <f t="shared" si="12"/>
        <v>1.2664204322200392</v>
      </c>
      <c r="K87" s="171">
        <f t="shared" si="11"/>
        <v>0.35137233012672353</v>
      </c>
    </row>
    <row r="88" spans="2:11" x14ac:dyDescent="0.2">
      <c r="B88" s="166"/>
      <c r="C88" s="166"/>
      <c r="D88" s="222"/>
      <c r="E88" s="166">
        <v>4221</v>
      </c>
      <c r="F88" s="166" t="s">
        <v>86</v>
      </c>
      <c r="G88" s="167">
        <v>636.25</v>
      </c>
      <c r="H88" s="167">
        <v>1487.42</v>
      </c>
      <c r="I88" s="167">
        <v>0</v>
      </c>
      <c r="J88" s="219">
        <f t="shared" si="12"/>
        <v>0</v>
      </c>
      <c r="K88" s="171">
        <f t="shared" si="11"/>
        <v>0</v>
      </c>
    </row>
    <row r="89" spans="2:11" x14ac:dyDescent="0.2">
      <c r="B89" s="166"/>
      <c r="C89" s="166"/>
      <c r="D89" s="222"/>
      <c r="E89" s="166">
        <v>4223</v>
      </c>
      <c r="F89" s="166" t="s">
        <v>296</v>
      </c>
      <c r="G89" s="167">
        <v>0</v>
      </c>
      <c r="H89" s="167">
        <v>805.76</v>
      </c>
      <c r="I89" s="167">
        <v>805.76</v>
      </c>
      <c r="J89" s="219" t="e">
        <f t="shared" si="12"/>
        <v>#DIV/0!</v>
      </c>
      <c r="K89" s="171">
        <f t="shared" si="11"/>
        <v>1</v>
      </c>
    </row>
    <row r="90" spans="2:11" x14ac:dyDescent="0.2">
      <c r="B90" s="166"/>
      <c r="C90" s="166"/>
      <c r="D90" s="222"/>
      <c r="E90" s="166">
        <v>4227</v>
      </c>
      <c r="F90" s="166" t="s">
        <v>192</v>
      </c>
      <c r="G90" s="167">
        <v>0</v>
      </c>
      <c r="H90" s="167">
        <v>0</v>
      </c>
      <c r="I90" s="167">
        <v>0</v>
      </c>
      <c r="J90" s="219" t="e">
        <f t="shared" si="12"/>
        <v>#DIV/0!</v>
      </c>
      <c r="K90" s="206" t="e">
        <f t="shared" si="11"/>
        <v>#DIV/0!</v>
      </c>
    </row>
    <row r="91" spans="2:11" s="143" customFormat="1" x14ac:dyDescent="0.2">
      <c r="B91" s="164"/>
      <c r="C91" s="164"/>
      <c r="D91" s="221">
        <v>423</v>
      </c>
      <c r="E91" s="164"/>
      <c r="F91" s="164" t="s">
        <v>294</v>
      </c>
      <c r="G91" s="165">
        <v>0</v>
      </c>
      <c r="H91" s="165">
        <f>H92</f>
        <v>8937.5</v>
      </c>
      <c r="I91" s="165">
        <f>I92</f>
        <v>8937.5</v>
      </c>
      <c r="J91" s="219" t="e">
        <f t="shared" si="12"/>
        <v>#DIV/0!</v>
      </c>
      <c r="K91" s="206">
        <f t="shared" si="11"/>
        <v>1</v>
      </c>
    </row>
    <row r="92" spans="2:11" x14ac:dyDescent="0.2">
      <c r="B92" s="166"/>
      <c r="C92" s="166"/>
      <c r="D92" s="222"/>
      <c r="E92" s="166">
        <v>4231</v>
      </c>
      <c r="F92" s="166" t="s">
        <v>295</v>
      </c>
      <c r="G92" s="167">
        <v>0</v>
      </c>
      <c r="H92" s="167">
        <v>8937.5</v>
      </c>
      <c r="I92" s="167">
        <v>8937.5</v>
      </c>
      <c r="J92" s="219" t="e">
        <f t="shared" si="12"/>
        <v>#DIV/0!</v>
      </c>
      <c r="K92" s="206">
        <f t="shared" si="11"/>
        <v>1</v>
      </c>
    </row>
    <row r="93" spans="2:11" s="143" customFormat="1" x14ac:dyDescent="0.2">
      <c r="B93" s="127"/>
      <c r="C93" s="127"/>
      <c r="D93" s="134">
        <v>424</v>
      </c>
      <c r="E93" s="134"/>
      <c r="F93" s="127" t="s">
        <v>128</v>
      </c>
      <c r="G93" s="126">
        <f>G94</f>
        <v>790.85</v>
      </c>
      <c r="H93" s="126">
        <f>H94</f>
        <v>2110.0500000000002</v>
      </c>
      <c r="I93" s="126">
        <f>I94</f>
        <v>2171.46</v>
      </c>
      <c r="J93" s="218">
        <f t="shared" si="12"/>
        <v>2.7457292786242649</v>
      </c>
      <c r="K93" s="171">
        <f t="shared" si="11"/>
        <v>1.0291035757446505</v>
      </c>
    </row>
    <row r="94" spans="2:11" x14ac:dyDescent="0.2">
      <c r="B94" s="117"/>
      <c r="C94" s="117"/>
      <c r="D94" s="132"/>
      <c r="E94" s="132">
        <v>4241</v>
      </c>
      <c r="F94" s="117" t="s">
        <v>129</v>
      </c>
      <c r="G94" s="116">
        <v>790.85</v>
      </c>
      <c r="H94" s="116">
        <v>2110.0500000000002</v>
      </c>
      <c r="I94" s="116">
        <v>2171.46</v>
      </c>
      <c r="J94" s="218">
        <f t="shared" si="12"/>
        <v>2.7457292786242649</v>
      </c>
      <c r="K94" s="171">
        <f t="shared" si="11"/>
        <v>1.0291035757446505</v>
      </c>
    </row>
  </sheetData>
  <mergeCells count="4">
    <mergeCell ref="B6:F6"/>
    <mergeCell ref="B7:F7"/>
    <mergeCell ref="B2:K2"/>
    <mergeCell ref="B4:K4"/>
  </mergeCells>
  <pageMargins left="0.7" right="0.7" top="0.75" bottom="0.75" header="0.3" footer="0.3"/>
  <pageSetup paperSize="9" scale="6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0"/>
  <sheetViews>
    <sheetView topLeftCell="A28" workbookViewId="0">
      <selection activeCell="C47" sqref="C47:E47"/>
    </sheetView>
  </sheetViews>
  <sheetFormatPr defaultRowHeight="15" x14ac:dyDescent="0.25"/>
  <cols>
    <col min="2" max="2" width="37.7109375" customWidth="1"/>
    <col min="3" max="5" width="25.28515625" customWidth="1"/>
    <col min="6" max="7" width="15.7109375" customWidth="1"/>
  </cols>
  <sheetData>
    <row r="1" spans="2:7" ht="18" x14ac:dyDescent="0.25">
      <c r="B1" s="12"/>
      <c r="C1" s="12"/>
      <c r="D1" s="12"/>
      <c r="E1" s="2"/>
      <c r="F1" s="2"/>
      <c r="G1" s="2"/>
    </row>
    <row r="2" spans="2:7" ht="15.75" customHeight="1" x14ac:dyDescent="0.25">
      <c r="B2" s="253" t="s">
        <v>256</v>
      </c>
      <c r="C2" s="253"/>
      <c r="D2" s="253"/>
      <c r="E2" s="253"/>
      <c r="F2" s="253"/>
      <c r="G2" s="253"/>
    </row>
    <row r="3" spans="2:7" ht="18" x14ac:dyDescent="0.25">
      <c r="B3" s="12"/>
      <c r="C3" s="12"/>
      <c r="D3" s="12"/>
      <c r="E3" s="2"/>
      <c r="F3" s="2"/>
      <c r="G3" s="2"/>
    </row>
    <row r="4" spans="2:7" ht="24" x14ac:dyDescent="0.25">
      <c r="B4" s="44" t="s">
        <v>6</v>
      </c>
      <c r="C4" s="44" t="s">
        <v>269</v>
      </c>
      <c r="D4" s="44" t="s">
        <v>287</v>
      </c>
      <c r="E4" s="44" t="s">
        <v>288</v>
      </c>
      <c r="F4" s="44" t="s">
        <v>14</v>
      </c>
      <c r="G4" s="44" t="s">
        <v>40</v>
      </c>
    </row>
    <row r="5" spans="2:7" x14ac:dyDescent="0.25">
      <c r="B5" s="44">
        <v>1</v>
      </c>
      <c r="C5" s="44">
        <v>2</v>
      </c>
      <c r="D5" s="44">
        <v>3</v>
      </c>
      <c r="E5" s="44">
        <v>4</v>
      </c>
      <c r="F5" s="44" t="s">
        <v>150</v>
      </c>
      <c r="G5" s="44" t="s">
        <v>151</v>
      </c>
    </row>
    <row r="6" spans="2:7" ht="24" x14ac:dyDescent="0.25">
      <c r="B6" s="44" t="s">
        <v>266</v>
      </c>
      <c r="C6" s="184">
        <f>C7+C26</f>
        <v>1523154.58</v>
      </c>
      <c r="D6" s="184">
        <f>D7+D26</f>
        <v>1718425.7999999998</v>
      </c>
      <c r="E6" s="184">
        <f>E7+E26</f>
        <v>1598333.9900000002</v>
      </c>
      <c r="F6" s="185">
        <f>E6/C6</f>
        <v>1.0493577020921936</v>
      </c>
      <c r="G6" s="185">
        <f>E6/D6</f>
        <v>0.93011521940604036</v>
      </c>
    </row>
    <row r="7" spans="2:7" s="27" customFormat="1" x14ac:dyDescent="0.25">
      <c r="B7" s="45" t="s">
        <v>31</v>
      </c>
      <c r="C7" s="51">
        <f>C8+C13+C15+C17+C24</f>
        <v>1522659.22</v>
      </c>
      <c r="D7" s="51">
        <f>D8+D13+D15+D17+D24</f>
        <v>1689730.3699999999</v>
      </c>
      <c r="E7" s="54">
        <f>E8+E13+E15+E17+E24</f>
        <v>1571167.0100000002</v>
      </c>
      <c r="F7" s="113">
        <f>E7/C7</f>
        <v>1.0318572858344497</v>
      </c>
      <c r="G7" s="113">
        <f t="shared" ref="G7:G30" si="0">E7/D7</f>
        <v>0.92983297092541473</v>
      </c>
    </row>
    <row r="8" spans="2:7" s="27" customFormat="1" x14ac:dyDescent="0.25">
      <c r="B8" s="46" t="s">
        <v>132</v>
      </c>
      <c r="C8" s="47">
        <f>SUM(C9:C12)</f>
        <v>43259.64</v>
      </c>
      <c r="D8" s="47">
        <f>D12+D9+D10+D11</f>
        <v>46025.149999999994</v>
      </c>
      <c r="E8" s="52">
        <f>E10+E12+E9+E11</f>
        <v>44253.25</v>
      </c>
      <c r="F8" s="207">
        <f>E8/C8</f>
        <v>1.0229685221606097</v>
      </c>
      <c r="G8" s="207">
        <f t="shared" si="0"/>
        <v>0.96150148342808239</v>
      </c>
    </row>
    <row r="9" spans="2:7" x14ac:dyDescent="0.25">
      <c r="B9" s="48" t="s">
        <v>265</v>
      </c>
      <c r="C9" s="49">
        <v>2175.12</v>
      </c>
      <c r="D9" s="49">
        <v>0</v>
      </c>
      <c r="E9" s="53">
        <v>0</v>
      </c>
      <c r="F9" s="207">
        <f t="shared" ref="F9:F25" si="1">E9/C9</f>
        <v>0</v>
      </c>
      <c r="G9" s="207" t="e">
        <f t="shared" si="0"/>
        <v>#DIV/0!</v>
      </c>
    </row>
    <row r="10" spans="2:7" x14ac:dyDescent="0.25">
      <c r="B10" s="48" t="s">
        <v>272</v>
      </c>
      <c r="C10" s="49">
        <v>554.80999999999995</v>
      </c>
      <c r="D10" s="49">
        <v>4024.66</v>
      </c>
      <c r="E10" s="53">
        <v>3792.85</v>
      </c>
      <c r="F10" s="207">
        <f t="shared" si="1"/>
        <v>6.836304320397975</v>
      </c>
      <c r="G10" s="207">
        <f t="shared" si="0"/>
        <v>0.94240258804470445</v>
      </c>
    </row>
    <row r="11" spans="2:7" x14ac:dyDescent="0.25">
      <c r="B11" s="48" t="s">
        <v>297</v>
      </c>
      <c r="C11" s="49">
        <v>0</v>
      </c>
      <c r="D11" s="49">
        <v>2937.5</v>
      </c>
      <c r="E11" s="53">
        <v>2937.5</v>
      </c>
      <c r="F11" s="207" t="e">
        <f t="shared" si="1"/>
        <v>#DIV/0!</v>
      </c>
      <c r="G11" s="207">
        <f t="shared" si="0"/>
        <v>1</v>
      </c>
    </row>
    <row r="12" spans="2:7" ht="24" x14ac:dyDescent="0.25">
      <c r="B12" s="48" t="s">
        <v>148</v>
      </c>
      <c r="C12" s="49">
        <v>40529.71</v>
      </c>
      <c r="D12" s="49">
        <v>39062.99</v>
      </c>
      <c r="E12" s="53">
        <v>37522.9</v>
      </c>
      <c r="F12" s="207">
        <f t="shared" si="1"/>
        <v>0.92581220048206614</v>
      </c>
      <c r="G12" s="207">
        <f t="shared" si="0"/>
        <v>0.96057419055735371</v>
      </c>
    </row>
    <row r="13" spans="2:7" s="27" customFormat="1" x14ac:dyDescent="0.25">
      <c r="B13" s="46" t="s">
        <v>133</v>
      </c>
      <c r="C13" s="47">
        <f>C14</f>
        <v>966.56</v>
      </c>
      <c r="D13" s="47">
        <f>D14</f>
        <v>996.39</v>
      </c>
      <c r="E13" s="52">
        <f>E14</f>
        <v>981.37</v>
      </c>
      <c r="F13" s="207">
        <f t="shared" si="1"/>
        <v>1.015322380400596</v>
      </c>
      <c r="G13" s="207">
        <f t="shared" si="0"/>
        <v>0.9849255813486687</v>
      </c>
    </row>
    <row r="14" spans="2:7" x14ac:dyDescent="0.25">
      <c r="B14" s="50" t="s">
        <v>130</v>
      </c>
      <c r="C14" s="49">
        <v>966.56</v>
      </c>
      <c r="D14" s="49">
        <v>996.39</v>
      </c>
      <c r="E14" s="53">
        <v>981.37</v>
      </c>
      <c r="F14" s="207">
        <f t="shared" si="1"/>
        <v>1.015322380400596</v>
      </c>
      <c r="G14" s="207">
        <f t="shared" si="0"/>
        <v>0.9849255813486687</v>
      </c>
    </row>
    <row r="15" spans="2:7" s="27" customFormat="1" x14ac:dyDescent="0.25">
      <c r="B15" s="46" t="s">
        <v>134</v>
      </c>
      <c r="C15" s="47">
        <f>C16</f>
        <v>7216.96</v>
      </c>
      <c r="D15" s="47">
        <f>D16</f>
        <v>7413.12</v>
      </c>
      <c r="E15" s="52">
        <f>E16</f>
        <v>7996.42</v>
      </c>
      <c r="F15" s="207">
        <f t="shared" si="1"/>
        <v>1.1080039240899215</v>
      </c>
      <c r="G15" s="207">
        <f t="shared" si="0"/>
        <v>1.0786848182681517</v>
      </c>
    </row>
    <row r="16" spans="2:7" x14ac:dyDescent="0.25">
      <c r="B16" s="50" t="s">
        <v>131</v>
      </c>
      <c r="C16" s="49">
        <v>7216.96</v>
      </c>
      <c r="D16" s="49">
        <v>7413.12</v>
      </c>
      <c r="E16" s="53">
        <v>7996.42</v>
      </c>
      <c r="F16" s="207">
        <f t="shared" si="1"/>
        <v>1.1080039240899215</v>
      </c>
      <c r="G16" s="207">
        <f t="shared" si="0"/>
        <v>1.0786848182681517</v>
      </c>
    </row>
    <row r="17" spans="2:8" s="27" customFormat="1" x14ac:dyDescent="0.25">
      <c r="B17" s="46" t="s">
        <v>135</v>
      </c>
      <c r="C17" s="47">
        <f>SUM(C18:C23)</f>
        <v>1470878.1700000002</v>
      </c>
      <c r="D17" s="47">
        <f>SUM(D18:D23)</f>
        <v>1634695.71</v>
      </c>
      <c r="E17" s="52">
        <f>SUM(E18:E23)</f>
        <v>1517459.9700000002</v>
      </c>
      <c r="F17" s="207">
        <f t="shared" si="1"/>
        <v>1.0316693802043442</v>
      </c>
      <c r="G17" s="207">
        <f t="shared" si="0"/>
        <v>0.92828283619830398</v>
      </c>
    </row>
    <row r="18" spans="2:8" x14ac:dyDescent="0.25">
      <c r="B18" s="50" t="s">
        <v>267</v>
      </c>
      <c r="C18" s="49">
        <v>2500.2800000000002</v>
      </c>
      <c r="D18" s="49">
        <v>0</v>
      </c>
      <c r="E18" s="53">
        <v>0</v>
      </c>
      <c r="F18" s="207">
        <f t="shared" si="1"/>
        <v>0</v>
      </c>
      <c r="G18" s="207" t="e">
        <f t="shared" si="0"/>
        <v>#DIV/0!</v>
      </c>
    </row>
    <row r="19" spans="2:8" x14ac:dyDescent="0.25">
      <c r="B19" s="50" t="s">
        <v>145</v>
      </c>
      <c r="C19" s="49">
        <v>3307.81</v>
      </c>
      <c r="D19" s="49">
        <v>2773.97</v>
      </c>
      <c r="E19" s="53">
        <v>2525.81</v>
      </c>
      <c r="F19" s="207">
        <f t="shared" si="1"/>
        <v>0.76358980715337332</v>
      </c>
      <c r="G19" s="207">
        <f t="shared" si="0"/>
        <v>0.91053976791385638</v>
      </c>
    </row>
    <row r="20" spans="2:8" x14ac:dyDescent="0.25">
      <c r="B20" s="50" t="s">
        <v>146</v>
      </c>
      <c r="C20" s="49">
        <v>112</v>
      </c>
      <c r="D20" s="49">
        <v>150</v>
      </c>
      <c r="E20" s="53">
        <v>92</v>
      </c>
      <c r="F20" s="207">
        <f t="shared" si="1"/>
        <v>0.8214285714285714</v>
      </c>
      <c r="G20" s="207">
        <f t="shared" si="0"/>
        <v>0.61333333333333329</v>
      </c>
    </row>
    <row r="21" spans="2:8" x14ac:dyDescent="0.25">
      <c r="B21" s="50" t="s">
        <v>273</v>
      </c>
      <c r="C21" s="49">
        <v>3084.27</v>
      </c>
      <c r="D21" s="49">
        <v>16208</v>
      </c>
      <c r="E21" s="53">
        <v>15010.78</v>
      </c>
      <c r="F21" s="207">
        <f t="shared" si="1"/>
        <v>4.8668826010692969</v>
      </c>
      <c r="G21" s="207">
        <f t="shared" si="0"/>
        <v>0.92613400789733469</v>
      </c>
    </row>
    <row r="22" spans="2:8" x14ac:dyDescent="0.25">
      <c r="B22" s="50" t="s">
        <v>147</v>
      </c>
      <c r="C22" s="49">
        <v>1407737.49</v>
      </c>
      <c r="D22" s="49">
        <v>1559163.76</v>
      </c>
      <c r="E22" s="53">
        <v>1446204.31</v>
      </c>
      <c r="F22" s="207">
        <f t="shared" si="1"/>
        <v>1.0273252792322807</v>
      </c>
      <c r="G22" s="207">
        <f t="shared" si="0"/>
        <v>0.92755125991384002</v>
      </c>
    </row>
    <row r="23" spans="2:8" x14ac:dyDescent="0.25">
      <c r="B23" s="50" t="s">
        <v>149</v>
      </c>
      <c r="C23" s="49">
        <v>54136.32</v>
      </c>
      <c r="D23" s="49">
        <v>56399.98</v>
      </c>
      <c r="E23" s="53">
        <v>53627.07</v>
      </c>
      <c r="F23" s="207">
        <f t="shared" si="1"/>
        <v>0.99059319141012914</v>
      </c>
      <c r="G23" s="207">
        <f t="shared" si="0"/>
        <v>0.95083491164358558</v>
      </c>
    </row>
    <row r="24" spans="2:8" s="27" customFormat="1" ht="15.75" customHeight="1" x14ac:dyDescent="0.25">
      <c r="B24" s="46" t="s">
        <v>136</v>
      </c>
      <c r="C24" s="47">
        <f>C25</f>
        <v>337.89</v>
      </c>
      <c r="D24" s="47">
        <f>D25</f>
        <v>600</v>
      </c>
      <c r="E24" s="52">
        <f>E25</f>
        <v>476</v>
      </c>
      <c r="F24" s="207">
        <f t="shared" si="1"/>
        <v>1.4087424901595194</v>
      </c>
      <c r="G24" s="207">
        <f t="shared" si="0"/>
        <v>0.79333333333333333</v>
      </c>
    </row>
    <row r="25" spans="2:8" ht="15.75" customHeight="1" x14ac:dyDescent="0.25">
      <c r="B25" s="50" t="s">
        <v>137</v>
      </c>
      <c r="C25" s="49">
        <v>337.89</v>
      </c>
      <c r="D25" s="49">
        <v>600</v>
      </c>
      <c r="E25" s="53">
        <v>476</v>
      </c>
      <c r="F25" s="114">
        <f t="shared" si="1"/>
        <v>1.4087424901595194</v>
      </c>
      <c r="G25" s="114">
        <f t="shared" si="0"/>
        <v>0.79333333333333333</v>
      </c>
    </row>
    <row r="26" spans="2:8" s="27" customFormat="1" ht="15.75" customHeight="1" x14ac:dyDescent="0.25">
      <c r="B26" s="70" t="s">
        <v>152</v>
      </c>
      <c r="C26" s="51">
        <f>SUM(C27:C30)</f>
        <v>495.36</v>
      </c>
      <c r="D26" s="51">
        <f>SUM(D27:D30)</f>
        <v>28695.43</v>
      </c>
      <c r="E26" s="54">
        <f>SUM(E27:E30)</f>
        <v>27166.98</v>
      </c>
      <c r="F26" s="113">
        <f>E26/C26</f>
        <v>54.842902131782942</v>
      </c>
      <c r="G26" s="113">
        <f t="shared" si="0"/>
        <v>0.94673542093636509</v>
      </c>
    </row>
    <row r="27" spans="2:8" ht="15.75" customHeight="1" x14ac:dyDescent="0.25">
      <c r="B27" s="50" t="s">
        <v>130</v>
      </c>
      <c r="C27" s="49">
        <v>185.36</v>
      </c>
      <c r="D27" s="49">
        <v>235.72</v>
      </c>
      <c r="E27" s="53">
        <v>208.15</v>
      </c>
      <c r="F27" s="208">
        <f t="shared" ref="F27:F30" si="2">E27/C27</f>
        <v>1.1229499352611134</v>
      </c>
      <c r="G27" s="208">
        <f t="shared" si="0"/>
        <v>0.88303919904972006</v>
      </c>
    </row>
    <row r="28" spans="2:8" ht="15.75" customHeight="1" x14ac:dyDescent="0.25">
      <c r="B28" s="50" t="s">
        <v>131</v>
      </c>
      <c r="C28" s="49">
        <v>0</v>
      </c>
      <c r="D28" s="49">
        <v>1288.6400000000001</v>
      </c>
      <c r="E28" s="53">
        <v>204.48</v>
      </c>
      <c r="F28" s="208" t="e">
        <f t="shared" si="2"/>
        <v>#DIV/0!</v>
      </c>
      <c r="G28" s="208">
        <f t="shared" si="0"/>
        <v>0.15867891730816983</v>
      </c>
    </row>
    <row r="29" spans="2:8" ht="15.75" customHeight="1" x14ac:dyDescent="0.25">
      <c r="B29" s="50" t="s">
        <v>153</v>
      </c>
      <c r="C29" s="49">
        <v>0</v>
      </c>
      <c r="D29" s="49">
        <v>26754.35</v>
      </c>
      <c r="E29" s="53">
        <v>26754.35</v>
      </c>
      <c r="F29" s="208" t="e">
        <f t="shared" si="2"/>
        <v>#DIV/0!</v>
      </c>
      <c r="G29" s="208">
        <f t="shared" si="0"/>
        <v>1</v>
      </c>
    </row>
    <row r="30" spans="2:8" ht="15.75" customHeight="1" x14ac:dyDescent="0.25">
      <c r="B30" s="50" t="s">
        <v>137</v>
      </c>
      <c r="C30" s="49">
        <v>310</v>
      </c>
      <c r="D30" s="49">
        <v>416.72</v>
      </c>
      <c r="E30" s="53">
        <v>0</v>
      </c>
      <c r="F30" s="208">
        <f t="shared" si="2"/>
        <v>0</v>
      </c>
      <c r="G30" s="208">
        <f t="shared" si="0"/>
        <v>0</v>
      </c>
    </row>
    <row r="31" spans="2:8" ht="15.75" customHeight="1" x14ac:dyDescent="0.25">
      <c r="B31" s="186"/>
      <c r="C31" s="187"/>
      <c r="D31" s="187"/>
      <c r="E31" s="188"/>
      <c r="F31" s="189"/>
      <c r="G31" s="189"/>
      <c r="H31" s="190"/>
    </row>
    <row r="32" spans="2:8" s="27" customFormat="1" x14ac:dyDescent="0.25">
      <c r="B32" s="45" t="s">
        <v>30</v>
      </c>
      <c r="C32" s="51">
        <f>C33+C38+C40+C42+C49</f>
        <v>1490625.71</v>
      </c>
      <c r="D32" s="51">
        <f>D33+D38+D40+D42+D49</f>
        <v>1718425.8</v>
      </c>
      <c r="E32" s="54">
        <f>E33+E38+E40+E42+E49</f>
        <v>1720287.4500000002</v>
      </c>
      <c r="F32" s="113">
        <f>E32/C32</f>
        <v>1.1540706955872915</v>
      </c>
      <c r="G32" s="113">
        <f t="shared" ref="G32:G50" si="3">E32/D32</f>
        <v>1.0010833461648447</v>
      </c>
    </row>
    <row r="33" spans="2:7" s="27" customFormat="1" x14ac:dyDescent="0.25">
      <c r="B33" s="46" t="s">
        <v>132</v>
      </c>
      <c r="C33" s="47">
        <f>SUM(C34:C37)</f>
        <v>43156.88</v>
      </c>
      <c r="D33" s="47">
        <f>SUM(D34:D37)</f>
        <v>46025.149999999994</v>
      </c>
      <c r="E33" s="52">
        <f>SUM(E34:E37)</f>
        <v>45901.299999999996</v>
      </c>
      <c r="F33" s="207">
        <f>E33/C33</f>
        <v>1.0635917146929992</v>
      </c>
      <c r="G33" s="207">
        <f t="shared" si="3"/>
        <v>0.99730907992695306</v>
      </c>
    </row>
    <row r="34" spans="2:7" s="55" customFormat="1" x14ac:dyDescent="0.25">
      <c r="B34" s="48" t="s">
        <v>265</v>
      </c>
      <c r="C34" s="49">
        <v>2175.12</v>
      </c>
      <c r="D34" s="49">
        <v>0</v>
      </c>
      <c r="E34" s="53">
        <v>0</v>
      </c>
      <c r="F34" s="207">
        <f t="shared" ref="F34:F50" si="4">E34/C34</f>
        <v>0</v>
      </c>
      <c r="G34" s="207" t="e">
        <f t="shared" si="3"/>
        <v>#DIV/0!</v>
      </c>
    </row>
    <row r="35" spans="2:7" s="55" customFormat="1" x14ac:dyDescent="0.25">
      <c r="B35" s="48" t="s">
        <v>272</v>
      </c>
      <c r="C35" s="49">
        <v>730.45</v>
      </c>
      <c r="D35" s="49">
        <v>4024.66</v>
      </c>
      <c r="E35" s="53">
        <v>4262.96</v>
      </c>
      <c r="F35" s="207">
        <f t="shared" si="4"/>
        <v>5.8360736532274622</v>
      </c>
      <c r="G35" s="207">
        <f t="shared" si="3"/>
        <v>1.0592099705316722</v>
      </c>
    </row>
    <row r="36" spans="2:7" s="55" customFormat="1" x14ac:dyDescent="0.25">
      <c r="B36" s="48" t="s">
        <v>298</v>
      </c>
      <c r="C36" s="49">
        <v>0</v>
      </c>
      <c r="D36" s="49">
        <v>2937.5</v>
      </c>
      <c r="E36" s="53">
        <v>2937.5</v>
      </c>
      <c r="F36" s="207" t="e">
        <f t="shared" si="4"/>
        <v>#DIV/0!</v>
      </c>
      <c r="G36" s="207">
        <f t="shared" si="3"/>
        <v>1</v>
      </c>
    </row>
    <row r="37" spans="2:7" s="55" customFormat="1" ht="24" x14ac:dyDescent="0.25">
      <c r="B37" s="48" t="s">
        <v>148</v>
      </c>
      <c r="C37" s="49">
        <v>40251.31</v>
      </c>
      <c r="D37" s="49">
        <v>39062.99</v>
      </c>
      <c r="E37" s="53">
        <v>38700.839999999997</v>
      </c>
      <c r="F37" s="207">
        <f t="shared" si="4"/>
        <v>0.96148025989713126</v>
      </c>
      <c r="G37" s="207">
        <f t="shared" si="3"/>
        <v>0.99072907629446694</v>
      </c>
    </row>
    <row r="38" spans="2:7" s="27" customFormat="1" x14ac:dyDescent="0.25">
      <c r="B38" s="46" t="s">
        <v>133</v>
      </c>
      <c r="C38" s="47">
        <f>C39</f>
        <v>916.2</v>
      </c>
      <c r="D38" s="47">
        <f>D39</f>
        <v>1232.1099999999999</v>
      </c>
      <c r="E38" s="52">
        <f>E39</f>
        <v>210.98</v>
      </c>
      <c r="F38" s="207">
        <f t="shared" si="4"/>
        <v>0.2302772320454049</v>
      </c>
      <c r="G38" s="207">
        <f t="shared" si="3"/>
        <v>0.17123471118650122</v>
      </c>
    </row>
    <row r="39" spans="2:7" x14ac:dyDescent="0.25">
      <c r="B39" s="50" t="s">
        <v>130</v>
      </c>
      <c r="C39" s="49">
        <v>916.2</v>
      </c>
      <c r="D39" s="49">
        <v>1232.1099999999999</v>
      </c>
      <c r="E39" s="53">
        <v>210.98</v>
      </c>
      <c r="F39" s="207">
        <f t="shared" si="4"/>
        <v>0.2302772320454049</v>
      </c>
      <c r="G39" s="207">
        <f t="shared" si="3"/>
        <v>0.17123471118650122</v>
      </c>
    </row>
    <row r="40" spans="2:7" s="27" customFormat="1" x14ac:dyDescent="0.25">
      <c r="B40" s="46" t="s">
        <v>134</v>
      </c>
      <c r="C40" s="47">
        <f>C41</f>
        <v>6153.58</v>
      </c>
      <c r="D40" s="47">
        <f>D41</f>
        <v>8701.76</v>
      </c>
      <c r="E40" s="52">
        <f>E41</f>
        <v>8200.9</v>
      </c>
      <c r="F40" s="207">
        <f t="shared" si="4"/>
        <v>1.3327038894432184</v>
      </c>
      <c r="G40" s="207">
        <f t="shared" si="3"/>
        <v>0.94244152906998113</v>
      </c>
    </row>
    <row r="41" spans="2:7" x14ac:dyDescent="0.25">
      <c r="B41" s="50" t="s">
        <v>131</v>
      </c>
      <c r="C41" s="49">
        <v>6153.58</v>
      </c>
      <c r="D41" s="49">
        <v>8701.76</v>
      </c>
      <c r="E41" s="53">
        <v>8200.9</v>
      </c>
      <c r="F41" s="207">
        <f t="shared" si="4"/>
        <v>1.3327038894432184</v>
      </c>
      <c r="G41" s="207">
        <f t="shared" si="3"/>
        <v>0.94244152906998113</v>
      </c>
    </row>
    <row r="42" spans="2:7" s="27" customFormat="1" x14ac:dyDescent="0.25">
      <c r="B42" s="46" t="s">
        <v>135</v>
      </c>
      <c r="C42" s="47">
        <f>SUM(C43:C48)</f>
        <v>1439866.24</v>
      </c>
      <c r="D42" s="47">
        <f>SUM(D43:D48)</f>
        <v>1661450.06</v>
      </c>
      <c r="E42" s="52">
        <f>SUM(E43:E48)</f>
        <v>1665974.2700000003</v>
      </c>
      <c r="F42" s="207">
        <f t="shared" si="4"/>
        <v>1.1570340519963855</v>
      </c>
      <c r="G42" s="207">
        <f t="shared" si="3"/>
        <v>1.0027230490454828</v>
      </c>
    </row>
    <row r="43" spans="2:7" s="55" customFormat="1" x14ac:dyDescent="0.25">
      <c r="B43" s="50" t="s">
        <v>267</v>
      </c>
      <c r="C43" s="49">
        <v>1893.77</v>
      </c>
      <c r="D43" s="49">
        <v>0</v>
      </c>
      <c r="E43" s="53">
        <v>0</v>
      </c>
      <c r="F43" s="207">
        <f t="shared" si="4"/>
        <v>0</v>
      </c>
      <c r="G43" s="207" t="e">
        <f t="shared" si="3"/>
        <v>#DIV/0!</v>
      </c>
    </row>
    <row r="44" spans="2:7" s="55" customFormat="1" x14ac:dyDescent="0.25">
      <c r="B44" s="50" t="s">
        <v>145</v>
      </c>
      <c r="C44" s="49">
        <v>3379.3</v>
      </c>
      <c r="D44" s="49">
        <v>2773.97</v>
      </c>
      <c r="E44" s="53">
        <v>2584.85</v>
      </c>
      <c r="F44" s="207">
        <f t="shared" si="4"/>
        <v>0.76490693338857152</v>
      </c>
      <c r="G44" s="207">
        <f t="shared" si="3"/>
        <v>0.93182334343918649</v>
      </c>
    </row>
    <row r="45" spans="2:7" s="55" customFormat="1" x14ac:dyDescent="0.25">
      <c r="B45" s="50" t="s">
        <v>146</v>
      </c>
      <c r="C45" s="49">
        <v>112</v>
      </c>
      <c r="D45" s="49">
        <v>150</v>
      </c>
      <c r="E45" s="53">
        <v>92</v>
      </c>
      <c r="F45" s="207">
        <f t="shared" si="4"/>
        <v>0.8214285714285714</v>
      </c>
      <c r="G45" s="207">
        <f t="shared" si="3"/>
        <v>0.61333333333333329</v>
      </c>
    </row>
    <row r="46" spans="2:7" s="55" customFormat="1" x14ac:dyDescent="0.25">
      <c r="B46" s="50" t="s">
        <v>273</v>
      </c>
      <c r="C46" s="49">
        <v>4052</v>
      </c>
      <c r="D46" s="49">
        <v>16208</v>
      </c>
      <c r="E46" s="53">
        <v>16208</v>
      </c>
      <c r="F46" s="207">
        <f t="shared" si="4"/>
        <v>4</v>
      </c>
      <c r="G46" s="207">
        <f t="shared" si="3"/>
        <v>1</v>
      </c>
    </row>
    <row r="47" spans="2:7" s="55" customFormat="1" x14ac:dyDescent="0.25">
      <c r="B47" s="50" t="s">
        <v>147</v>
      </c>
      <c r="C47" s="49">
        <v>1376778.45</v>
      </c>
      <c r="D47" s="49">
        <v>1585918.11</v>
      </c>
      <c r="E47" s="53">
        <v>1594344.05</v>
      </c>
      <c r="F47" s="207">
        <f t="shared" si="4"/>
        <v>1.1580251346903345</v>
      </c>
      <c r="G47" s="207">
        <f t="shared" si="3"/>
        <v>1.0053129729378019</v>
      </c>
    </row>
    <row r="48" spans="2:7" s="55" customFormat="1" x14ac:dyDescent="0.25">
      <c r="B48" s="50" t="s">
        <v>149</v>
      </c>
      <c r="C48" s="49">
        <v>53650.720000000001</v>
      </c>
      <c r="D48" s="49">
        <v>56399.98</v>
      </c>
      <c r="E48" s="53">
        <v>52745.37</v>
      </c>
      <c r="F48" s="207">
        <f t="shared" si="4"/>
        <v>0.98312510997056524</v>
      </c>
      <c r="G48" s="207">
        <f t="shared" si="3"/>
        <v>0.93520192737656993</v>
      </c>
    </row>
    <row r="49" spans="2:7" s="27" customFormat="1" x14ac:dyDescent="0.25">
      <c r="B49" s="46" t="s">
        <v>136</v>
      </c>
      <c r="C49" s="47">
        <f>C50</f>
        <v>532.80999999999995</v>
      </c>
      <c r="D49" s="47">
        <f>D50</f>
        <v>1016.72</v>
      </c>
      <c r="E49" s="52">
        <f>E50</f>
        <v>0</v>
      </c>
      <c r="F49" s="207">
        <f t="shared" si="4"/>
        <v>0</v>
      </c>
      <c r="G49" s="207">
        <f t="shared" si="3"/>
        <v>0</v>
      </c>
    </row>
    <row r="50" spans="2:7" x14ac:dyDescent="0.25">
      <c r="B50" s="50" t="s">
        <v>137</v>
      </c>
      <c r="C50" s="53">
        <v>532.80999999999995</v>
      </c>
      <c r="D50" s="53">
        <v>1016.72</v>
      </c>
      <c r="E50" s="53">
        <v>0</v>
      </c>
      <c r="F50" s="207">
        <f t="shared" si="4"/>
        <v>0</v>
      </c>
      <c r="G50" s="207">
        <f t="shared" si="3"/>
        <v>0</v>
      </c>
    </row>
  </sheetData>
  <mergeCells count="1">
    <mergeCell ref="B2:G2"/>
  </mergeCells>
  <pageMargins left="0.7" right="0.7" top="0.75" bottom="0.75" header="0.3" footer="0.3"/>
  <pageSetup paperSize="9" scale="8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9"/>
  <sheetViews>
    <sheetView workbookViewId="0">
      <selection activeCell="E9" sqref="E9"/>
    </sheetView>
  </sheetViews>
  <sheetFormatPr defaultRowHeight="15" x14ac:dyDescent="0.25"/>
  <cols>
    <col min="2" max="2" width="37.7109375" customWidth="1"/>
    <col min="3" max="5" width="25.28515625" customWidth="1"/>
    <col min="6" max="7" width="15.7109375" customWidth="1"/>
  </cols>
  <sheetData>
    <row r="1" spans="2:7" ht="18" x14ac:dyDescent="0.25">
      <c r="B1" s="12"/>
      <c r="C1" s="12"/>
      <c r="D1" s="12"/>
      <c r="E1" s="2"/>
      <c r="F1" s="2"/>
      <c r="G1" s="2"/>
    </row>
    <row r="2" spans="2:7" ht="15.75" customHeight="1" x14ac:dyDescent="0.25">
      <c r="B2" s="254" t="s">
        <v>257</v>
      </c>
      <c r="C2" s="254"/>
      <c r="D2" s="254"/>
      <c r="E2" s="254"/>
      <c r="F2" s="254"/>
      <c r="G2" s="254"/>
    </row>
    <row r="3" spans="2:7" ht="18" x14ac:dyDescent="0.25">
      <c r="B3" s="12"/>
      <c r="C3" s="12"/>
      <c r="D3" s="12"/>
      <c r="E3" s="2"/>
      <c r="F3" s="2"/>
      <c r="G3" s="2"/>
    </row>
    <row r="4" spans="2:7" ht="25.5" x14ac:dyDescent="0.25">
      <c r="B4" s="29" t="s">
        <v>6</v>
      </c>
      <c r="C4" s="29" t="s">
        <v>271</v>
      </c>
      <c r="D4" s="29" t="s">
        <v>287</v>
      </c>
      <c r="E4" s="29" t="s">
        <v>289</v>
      </c>
      <c r="F4" s="29" t="s">
        <v>14</v>
      </c>
      <c r="G4" s="29" t="s">
        <v>40</v>
      </c>
    </row>
    <row r="5" spans="2:7" x14ac:dyDescent="0.25">
      <c r="B5" s="29">
        <v>1</v>
      </c>
      <c r="C5" s="29">
        <v>2</v>
      </c>
      <c r="D5" s="29">
        <v>3</v>
      </c>
      <c r="E5" s="29">
        <v>5</v>
      </c>
      <c r="F5" s="29" t="s">
        <v>15</v>
      </c>
      <c r="G5" s="29" t="s">
        <v>16</v>
      </c>
    </row>
    <row r="6" spans="2:7" s="73" customFormat="1" ht="15.75" customHeight="1" x14ac:dyDescent="0.25">
      <c r="B6" s="71" t="s">
        <v>30</v>
      </c>
      <c r="C6" s="72">
        <f>C7</f>
        <v>1490625.71</v>
      </c>
      <c r="D6" s="72">
        <f>D7</f>
        <v>1718425.7999999998</v>
      </c>
      <c r="E6" s="178">
        <f>E7</f>
        <v>1720287.45</v>
      </c>
      <c r="F6" s="181">
        <f>E6/C6</f>
        <v>1.1540706955872913</v>
      </c>
      <c r="G6" s="181">
        <f>E6/D6</f>
        <v>1.0010833461648447</v>
      </c>
    </row>
    <row r="7" spans="2:7" s="27" customFormat="1" ht="15.75" customHeight="1" x14ac:dyDescent="0.25">
      <c r="B7" s="4" t="s">
        <v>49</v>
      </c>
      <c r="C7" s="43">
        <f>C8+C9</f>
        <v>1490625.71</v>
      </c>
      <c r="D7" s="43">
        <f>D8+D9</f>
        <v>1718425.7999999998</v>
      </c>
      <c r="E7" s="179">
        <f>E8+E9</f>
        <v>1720287.45</v>
      </c>
      <c r="F7" s="182">
        <f>E7/C7</f>
        <v>1.1540706955872913</v>
      </c>
      <c r="G7" s="182">
        <f>E7/D7</f>
        <v>1.0010833461648447</v>
      </c>
    </row>
    <row r="8" spans="2:7" x14ac:dyDescent="0.25">
      <c r="B8" s="11" t="s">
        <v>50</v>
      </c>
      <c r="C8" s="42">
        <v>1432861.41</v>
      </c>
      <c r="D8" s="42">
        <v>1658229.38</v>
      </c>
      <c r="E8" s="180">
        <v>1663849.44</v>
      </c>
      <c r="F8" s="183">
        <f>E8/C8</f>
        <v>1.1612075169223799</v>
      </c>
      <c r="G8" s="183">
        <f>E8/D8</f>
        <v>1.0033891933575558</v>
      </c>
    </row>
    <row r="9" spans="2:7" s="69" customFormat="1" x14ac:dyDescent="0.25">
      <c r="B9" s="26" t="s">
        <v>51</v>
      </c>
      <c r="C9" s="42">
        <v>57764.3</v>
      </c>
      <c r="D9" s="42">
        <v>60196.42</v>
      </c>
      <c r="E9" s="180">
        <v>56438.01</v>
      </c>
      <c r="F9" s="183">
        <f>E9/C9</f>
        <v>0.97703962482017437</v>
      </c>
      <c r="G9" s="183">
        <f>E9/D9</f>
        <v>0.93756422724142074</v>
      </c>
    </row>
  </sheetData>
  <mergeCells count="1">
    <mergeCell ref="B2:G2"/>
  </mergeCells>
  <pageMargins left="0.7" right="0.7" top="0.75" bottom="0.75" header="0.3" footer="0.3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6"/>
  <sheetViews>
    <sheetView workbookViewId="0">
      <selection activeCell="I12" sqref="I12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9" width="25.28515625" customWidth="1"/>
    <col min="10" max="11" width="15.7109375" customWidth="1"/>
  </cols>
  <sheetData>
    <row r="1" spans="2:11" ht="18" customHeight="1" x14ac:dyDescent="0.25"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2:11" ht="18" customHeight="1" x14ac:dyDescent="0.25">
      <c r="B2" s="254" t="s">
        <v>48</v>
      </c>
      <c r="C2" s="254"/>
      <c r="D2" s="254"/>
      <c r="E2" s="254"/>
      <c r="F2" s="254"/>
      <c r="G2" s="254"/>
      <c r="H2" s="254"/>
      <c r="I2" s="254"/>
      <c r="J2" s="254"/>
      <c r="K2" s="254"/>
    </row>
    <row r="3" spans="2:11" ht="15.75" customHeight="1" x14ac:dyDescent="0.25">
      <c r="B3" s="254" t="s">
        <v>32</v>
      </c>
      <c r="C3" s="254"/>
      <c r="D3" s="254"/>
      <c r="E3" s="254"/>
      <c r="F3" s="254"/>
      <c r="G3" s="254"/>
      <c r="H3" s="254"/>
      <c r="I3" s="254"/>
      <c r="J3" s="254"/>
      <c r="K3" s="254"/>
    </row>
    <row r="4" spans="2:11" ht="18" x14ac:dyDescent="0.25">
      <c r="B4" s="12"/>
      <c r="C4" s="12"/>
      <c r="D4" s="12"/>
      <c r="E4" s="12"/>
      <c r="F4" s="12"/>
      <c r="G4" s="12"/>
      <c r="H4" s="12"/>
      <c r="I4" s="2"/>
      <c r="J4" s="2"/>
      <c r="K4" s="2"/>
    </row>
    <row r="5" spans="2:11" ht="25.5" customHeight="1" x14ac:dyDescent="0.25">
      <c r="B5" s="255" t="s">
        <v>6</v>
      </c>
      <c r="C5" s="256"/>
      <c r="D5" s="256"/>
      <c r="E5" s="256"/>
      <c r="F5" s="257"/>
      <c r="G5" s="30" t="s">
        <v>270</v>
      </c>
      <c r="H5" s="29" t="s">
        <v>287</v>
      </c>
      <c r="I5" s="30" t="s">
        <v>288</v>
      </c>
      <c r="J5" s="30" t="s">
        <v>14</v>
      </c>
      <c r="K5" s="30" t="s">
        <v>40</v>
      </c>
    </row>
    <row r="6" spans="2:11" x14ac:dyDescent="0.25">
      <c r="B6" s="255">
        <v>1</v>
      </c>
      <c r="C6" s="256"/>
      <c r="D6" s="256"/>
      <c r="E6" s="256"/>
      <c r="F6" s="257"/>
      <c r="G6" s="30">
        <v>2</v>
      </c>
      <c r="H6" s="30">
        <v>3</v>
      </c>
      <c r="I6" s="30">
        <v>4</v>
      </c>
      <c r="J6" s="30" t="s">
        <v>150</v>
      </c>
      <c r="K6" s="30" t="s">
        <v>151</v>
      </c>
    </row>
    <row r="7" spans="2:11" ht="25.5" x14ac:dyDescent="0.25">
      <c r="B7" s="4">
        <v>8</v>
      </c>
      <c r="C7" s="4"/>
      <c r="D7" s="4"/>
      <c r="E7" s="4"/>
      <c r="F7" s="4" t="s">
        <v>7</v>
      </c>
      <c r="G7" s="3"/>
      <c r="H7" s="3"/>
      <c r="I7" s="21"/>
      <c r="J7" s="21"/>
      <c r="K7" s="21"/>
    </row>
    <row r="8" spans="2:11" x14ac:dyDescent="0.25">
      <c r="B8" s="4"/>
      <c r="C8" s="9">
        <v>84</v>
      </c>
      <c r="D8" s="9"/>
      <c r="E8" s="9"/>
      <c r="F8" s="9" t="s">
        <v>11</v>
      </c>
      <c r="G8" s="3"/>
      <c r="H8" s="3"/>
      <c r="I8" s="21"/>
      <c r="J8" s="21"/>
      <c r="K8" s="21"/>
    </row>
    <row r="9" spans="2:11" ht="51" x14ac:dyDescent="0.25">
      <c r="B9" s="5"/>
      <c r="C9" s="5"/>
      <c r="D9" s="5">
        <v>841</v>
      </c>
      <c r="E9" s="5"/>
      <c r="F9" s="22" t="s">
        <v>33</v>
      </c>
      <c r="G9" s="3"/>
      <c r="H9" s="3"/>
      <c r="I9" s="21"/>
      <c r="J9" s="21"/>
      <c r="K9" s="21"/>
    </row>
    <row r="10" spans="2:11" ht="25.5" x14ac:dyDescent="0.25">
      <c r="B10" s="5"/>
      <c r="C10" s="5"/>
      <c r="D10" s="5"/>
      <c r="E10" s="5">
        <v>8413</v>
      </c>
      <c r="F10" s="22" t="s">
        <v>34</v>
      </c>
      <c r="G10" s="3"/>
      <c r="H10" s="3"/>
      <c r="I10" s="21"/>
      <c r="J10" s="21"/>
      <c r="K10" s="21"/>
    </row>
    <row r="11" spans="2:11" x14ac:dyDescent="0.25">
      <c r="B11" s="5"/>
      <c r="C11" s="5"/>
      <c r="D11" s="5"/>
      <c r="E11" s="6" t="s">
        <v>18</v>
      </c>
      <c r="F11" s="11"/>
      <c r="G11" s="3"/>
      <c r="H11" s="3"/>
      <c r="I11" s="21"/>
      <c r="J11" s="21"/>
      <c r="K11" s="21"/>
    </row>
    <row r="12" spans="2:11" ht="25.5" x14ac:dyDescent="0.25">
      <c r="B12" s="7">
        <v>5</v>
      </c>
      <c r="C12" s="8"/>
      <c r="D12" s="8"/>
      <c r="E12" s="8"/>
      <c r="F12" s="15" t="s">
        <v>8</v>
      </c>
      <c r="G12" s="3"/>
      <c r="H12" s="3"/>
      <c r="I12" s="21"/>
      <c r="J12" s="21"/>
      <c r="K12" s="21"/>
    </row>
    <row r="13" spans="2:11" ht="25.5" x14ac:dyDescent="0.25">
      <c r="B13" s="9"/>
      <c r="C13" s="9">
        <v>54</v>
      </c>
      <c r="D13" s="9"/>
      <c r="E13" s="9"/>
      <c r="F13" s="16" t="s">
        <v>12</v>
      </c>
      <c r="G13" s="3"/>
      <c r="H13" s="3"/>
      <c r="I13" s="21"/>
      <c r="J13" s="21"/>
      <c r="K13" s="21"/>
    </row>
    <row r="14" spans="2:11" ht="63.75" x14ac:dyDescent="0.25">
      <c r="B14" s="9"/>
      <c r="C14" s="9"/>
      <c r="D14" s="9">
        <v>541</v>
      </c>
      <c r="E14" s="22"/>
      <c r="F14" s="22" t="s">
        <v>35</v>
      </c>
      <c r="G14" s="3"/>
      <c r="H14" s="3"/>
      <c r="I14" s="21"/>
      <c r="J14" s="21"/>
      <c r="K14" s="21"/>
    </row>
    <row r="15" spans="2:11" ht="38.25" x14ac:dyDescent="0.25">
      <c r="B15" s="9"/>
      <c r="C15" s="9"/>
      <c r="D15" s="9"/>
      <c r="E15" s="22">
        <v>5413</v>
      </c>
      <c r="F15" s="22" t="s">
        <v>36</v>
      </c>
      <c r="G15" s="3"/>
      <c r="H15" s="3"/>
      <c r="I15" s="21"/>
      <c r="J15" s="21"/>
      <c r="K15" s="21"/>
    </row>
    <row r="16" spans="2:11" x14ac:dyDescent="0.25">
      <c r="B16" s="10" t="s">
        <v>13</v>
      </c>
      <c r="C16" s="8"/>
      <c r="D16" s="8"/>
      <c r="E16" s="8"/>
      <c r="F16" s="15" t="s">
        <v>18</v>
      </c>
      <c r="G16" s="3"/>
      <c r="H16" s="3"/>
      <c r="I16" s="21"/>
      <c r="J16" s="21"/>
      <c r="K16" s="21"/>
    </row>
  </sheetData>
  <mergeCells count="4">
    <mergeCell ref="B5:F5"/>
    <mergeCell ref="B2:K2"/>
    <mergeCell ref="B3:K3"/>
    <mergeCell ref="B6:F6"/>
  </mergeCells>
  <pageMargins left="0.7" right="0.7" top="0.75" bottom="0.75" header="0.3" footer="0.3"/>
  <pageSetup paperSize="9" scale="6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6"/>
  <sheetViews>
    <sheetView workbookViewId="0">
      <selection activeCell="E14" sqref="E14"/>
    </sheetView>
  </sheetViews>
  <sheetFormatPr defaultRowHeight="15" x14ac:dyDescent="0.25"/>
  <cols>
    <col min="2" max="2" width="37.7109375" customWidth="1"/>
    <col min="3" max="5" width="25.28515625" customWidth="1"/>
    <col min="6" max="7" width="15.7109375" customWidth="1"/>
  </cols>
  <sheetData>
    <row r="1" spans="2:7" ht="18" x14ac:dyDescent="0.25">
      <c r="B1" s="12"/>
      <c r="C1" s="12"/>
      <c r="D1" s="12"/>
      <c r="E1" s="2"/>
      <c r="F1" s="2"/>
      <c r="G1" s="2"/>
    </row>
    <row r="2" spans="2:7" ht="15.75" customHeight="1" x14ac:dyDescent="0.25">
      <c r="B2" s="254" t="s">
        <v>37</v>
      </c>
      <c r="C2" s="254"/>
      <c r="D2" s="254"/>
      <c r="E2" s="254"/>
      <c r="F2" s="254"/>
      <c r="G2" s="254"/>
    </row>
    <row r="3" spans="2:7" ht="18" x14ac:dyDescent="0.25">
      <c r="B3" s="12"/>
      <c r="C3" s="12"/>
      <c r="D3" s="12"/>
      <c r="E3" s="2"/>
      <c r="F3" s="2"/>
      <c r="G3" s="2"/>
    </row>
    <row r="4" spans="2:7" ht="25.5" x14ac:dyDescent="0.25">
      <c r="B4" s="29" t="s">
        <v>6</v>
      </c>
      <c r="C4" s="29" t="s">
        <v>270</v>
      </c>
      <c r="D4" s="29" t="s">
        <v>287</v>
      </c>
      <c r="E4" s="29" t="s">
        <v>288</v>
      </c>
      <c r="F4" s="29" t="s">
        <v>14</v>
      </c>
      <c r="G4" s="29" t="s">
        <v>40</v>
      </c>
    </row>
    <row r="5" spans="2:7" x14ac:dyDescent="0.25">
      <c r="B5" s="29">
        <v>1</v>
      </c>
      <c r="C5" s="29">
        <v>2</v>
      </c>
      <c r="D5" s="29">
        <v>3</v>
      </c>
      <c r="E5" s="29">
        <v>4</v>
      </c>
      <c r="F5" s="29" t="s">
        <v>150</v>
      </c>
      <c r="G5" s="29" t="s">
        <v>151</v>
      </c>
    </row>
    <row r="6" spans="2:7" x14ac:dyDescent="0.25">
      <c r="B6" s="4" t="s">
        <v>38</v>
      </c>
      <c r="C6" s="3"/>
      <c r="D6" s="3"/>
      <c r="E6" s="21"/>
      <c r="F6" s="21"/>
      <c r="G6" s="21"/>
    </row>
    <row r="7" spans="2:7" x14ac:dyDescent="0.25">
      <c r="B7" s="4" t="s">
        <v>29</v>
      </c>
      <c r="C7" s="3"/>
      <c r="D7" s="3"/>
      <c r="E7" s="21"/>
      <c r="F7" s="21"/>
      <c r="G7" s="21"/>
    </row>
    <row r="8" spans="2:7" x14ac:dyDescent="0.25">
      <c r="B8" s="25" t="s">
        <v>28</v>
      </c>
      <c r="C8" s="3"/>
      <c r="D8" s="3"/>
      <c r="E8" s="21"/>
      <c r="F8" s="21"/>
      <c r="G8" s="21"/>
    </row>
    <row r="9" spans="2:7" x14ac:dyDescent="0.25">
      <c r="B9" s="24" t="s">
        <v>27</v>
      </c>
      <c r="C9" s="3"/>
      <c r="D9" s="3"/>
      <c r="E9" s="21"/>
      <c r="F9" s="21"/>
      <c r="G9" s="21"/>
    </row>
    <row r="10" spans="2:7" x14ac:dyDescent="0.25">
      <c r="B10" s="24" t="s">
        <v>18</v>
      </c>
      <c r="C10" s="3"/>
      <c r="D10" s="3"/>
      <c r="E10" s="21"/>
      <c r="F10" s="21"/>
      <c r="G10" s="21"/>
    </row>
    <row r="11" spans="2:7" x14ac:dyDescent="0.25">
      <c r="B11" s="4" t="s">
        <v>26</v>
      </c>
      <c r="C11" s="3"/>
      <c r="D11" s="3"/>
      <c r="E11" s="21"/>
      <c r="F11" s="21"/>
      <c r="G11" s="21"/>
    </row>
    <row r="12" spans="2:7" x14ac:dyDescent="0.25">
      <c r="B12" s="23" t="s">
        <v>25</v>
      </c>
      <c r="C12" s="3"/>
      <c r="D12" s="3"/>
      <c r="E12" s="21"/>
      <c r="F12" s="21"/>
      <c r="G12" s="21"/>
    </row>
    <row r="13" spans="2:7" x14ac:dyDescent="0.25">
      <c r="B13" s="4" t="s">
        <v>24</v>
      </c>
      <c r="C13" s="3"/>
      <c r="D13" s="3"/>
      <c r="E13" s="21"/>
      <c r="F13" s="21"/>
      <c r="G13" s="21"/>
    </row>
    <row r="14" spans="2:7" x14ac:dyDescent="0.25">
      <c r="B14" s="23" t="s">
        <v>23</v>
      </c>
      <c r="C14" s="3"/>
      <c r="D14" s="3"/>
      <c r="E14" s="21"/>
      <c r="F14" s="21"/>
      <c r="G14" s="21"/>
    </row>
    <row r="15" spans="2:7" x14ac:dyDescent="0.25">
      <c r="B15" s="9" t="s">
        <v>13</v>
      </c>
      <c r="C15" s="3"/>
      <c r="D15" s="3"/>
      <c r="E15" s="21"/>
      <c r="F15" s="21"/>
      <c r="G15" s="21"/>
    </row>
    <row r="16" spans="2:7" x14ac:dyDescent="0.25">
      <c r="B16" s="23"/>
      <c r="C16" s="3"/>
      <c r="D16" s="3"/>
      <c r="E16" s="21"/>
      <c r="F16" s="21"/>
      <c r="G16" s="21"/>
    </row>
    <row r="17" spans="2:7" ht="15.75" customHeight="1" x14ac:dyDescent="0.25">
      <c r="B17" s="4" t="s">
        <v>39</v>
      </c>
      <c r="C17" s="3"/>
      <c r="D17" s="3"/>
      <c r="E17" s="21"/>
      <c r="F17" s="21"/>
      <c r="G17" s="21"/>
    </row>
    <row r="18" spans="2:7" ht="15.75" customHeight="1" x14ac:dyDescent="0.25">
      <c r="B18" s="4" t="s">
        <v>29</v>
      </c>
      <c r="C18" s="3"/>
      <c r="D18" s="3"/>
      <c r="E18" s="21"/>
      <c r="F18" s="21"/>
      <c r="G18" s="21"/>
    </row>
    <row r="19" spans="2:7" x14ac:dyDescent="0.25">
      <c r="B19" s="25" t="s">
        <v>28</v>
      </c>
      <c r="C19" s="3"/>
      <c r="D19" s="3"/>
      <c r="E19" s="21"/>
      <c r="F19" s="21"/>
      <c r="G19" s="21"/>
    </row>
    <row r="20" spans="2:7" x14ac:dyDescent="0.25">
      <c r="B20" s="24" t="s">
        <v>27</v>
      </c>
      <c r="C20" s="3"/>
      <c r="D20" s="3"/>
      <c r="E20" s="21"/>
      <c r="F20" s="21"/>
      <c r="G20" s="21"/>
    </row>
    <row r="21" spans="2:7" x14ac:dyDescent="0.25">
      <c r="B21" s="24" t="s">
        <v>18</v>
      </c>
      <c r="C21" s="3"/>
      <c r="D21" s="3"/>
      <c r="E21" s="21"/>
      <c r="F21" s="21"/>
      <c r="G21" s="21"/>
    </row>
    <row r="22" spans="2:7" x14ac:dyDescent="0.25">
      <c r="B22" s="4" t="s">
        <v>26</v>
      </c>
      <c r="C22" s="3"/>
      <c r="D22" s="3"/>
      <c r="E22" s="21"/>
      <c r="F22" s="21"/>
      <c r="G22" s="21"/>
    </row>
    <row r="23" spans="2:7" x14ac:dyDescent="0.25">
      <c r="B23" s="23" t="s">
        <v>25</v>
      </c>
      <c r="C23" s="3"/>
      <c r="D23" s="3"/>
      <c r="E23" s="21"/>
      <c r="F23" s="21"/>
      <c r="G23" s="21"/>
    </row>
    <row r="24" spans="2:7" x14ac:dyDescent="0.25">
      <c r="B24" s="4" t="s">
        <v>24</v>
      </c>
      <c r="C24" s="3"/>
      <c r="D24" s="3"/>
      <c r="E24" s="21"/>
      <c r="F24" s="21"/>
      <c r="G24" s="21"/>
    </row>
    <row r="25" spans="2:7" x14ac:dyDescent="0.25">
      <c r="B25" s="23" t="s">
        <v>23</v>
      </c>
      <c r="C25" s="3"/>
      <c r="D25" s="3"/>
      <c r="E25" s="21"/>
      <c r="F25" s="21"/>
      <c r="G25" s="21"/>
    </row>
    <row r="26" spans="2:7" x14ac:dyDescent="0.25">
      <c r="B26" s="9" t="s">
        <v>13</v>
      </c>
      <c r="C26" s="3"/>
      <c r="D26" s="3"/>
      <c r="E26" s="21"/>
      <c r="F26" s="21"/>
      <c r="G26" s="21"/>
    </row>
  </sheetData>
  <mergeCells count="1">
    <mergeCell ref="B2:G2"/>
  </mergeCells>
  <pageMargins left="0.7" right="0.7" top="0.75" bottom="0.75" header="0.3" footer="0.3"/>
  <pageSetup paperSize="9" scale="7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4"/>
  <sheetViews>
    <sheetView tabSelected="1" workbookViewId="0">
      <selection activeCell="F23" sqref="F23"/>
    </sheetView>
  </sheetViews>
  <sheetFormatPr defaultRowHeight="15" x14ac:dyDescent="0.25"/>
  <cols>
    <col min="1" max="2" width="10" customWidth="1"/>
    <col min="3" max="3" width="37.7109375" customWidth="1"/>
    <col min="4" max="4" width="14.7109375" customWidth="1"/>
    <col min="5" max="5" width="13.85546875" customWidth="1"/>
    <col min="6" max="7" width="16.85546875" customWidth="1"/>
    <col min="8" max="8" width="14.42578125" customWidth="1"/>
  </cols>
  <sheetData>
    <row r="1" spans="1:8" ht="15" customHeight="1" x14ac:dyDescent="0.25">
      <c r="A1" s="258" t="s">
        <v>258</v>
      </c>
      <c r="B1" s="258"/>
      <c r="C1" s="258"/>
      <c r="D1" s="258"/>
      <c r="E1" s="258"/>
      <c r="F1" s="258"/>
      <c r="G1" s="258"/>
      <c r="H1" s="258"/>
    </row>
    <row r="2" spans="1:8" ht="15" customHeight="1" x14ac:dyDescent="0.25">
      <c r="A2" s="259" t="s">
        <v>52</v>
      </c>
      <c r="B2" s="260"/>
      <c r="C2" s="260"/>
      <c r="D2" s="260"/>
      <c r="E2" s="260"/>
      <c r="F2" s="260"/>
      <c r="G2" s="260"/>
      <c r="H2" s="261"/>
    </row>
    <row r="3" spans="1:8" ht="15" customHeight="1" x14ac:dyDescent="0.25">
      <c r="A3" s="262" t="s">
        <v>53</v>
      </c>
      <c r="B3" s="262"/>
      <c r="C3" s="262"/>
      <c r="D3" s="262"/>
      <c r="E3" s="262"/>
      <c r="F3" s="262"/>
      <c r="G3" s="262"/>
      <c r="H3" s="262"/>
    </row>
    <row r="4" spans="1:8" ht="36" x14ac:dyDescent="0.25">
      <c r="A4" s="267" t="s">
        <v>54</v>
      </c>
      <c r="B4" s="268"/>
      <c r="C4" s="77" t="s">
        <v>55</v>
      </c>
      <c r="D4" s="77" t="s">
        <v>284</v>
      </c>
      <c r="E4" s="77" t="s">
        <v>285</v>
      </c>
      <c r="F4" s="77" t="s">
        <v>286</v>
      </c>
      <c r="G4" s="77" t="s">
        <v>157</v>
      </c>
      <c r="H4" s="77" t="s">
        <v>56</v>
      </c>
    </row>
    <row r="5" spans="1:8" x14ac:dyDescent="0.25">
      <c r="A5" s="267">
        <v>1</v>
      </c>
      <c r="B5" s="268"/>
      <c r="C5" s="77">
        <v>2</v>
      </c>
      <c r="D5" s="77">
        <v>3</v>
      </c>
      <c r="E5" s="77">
        <v>4</v>
      </c>
      <c r="F5" s="77">
        <v>5</v>
      </c>
      <c r="G5" s="77" t="s">
        <v>158</v>
      </c>
      <c r="H5" s="77" t="s">
        <v>16</v>
      </c>
    </row>
    <row r="6" spans="1:8" x14ac:dyDescent="0.25">
      <c r="A6" s="263" t="s">
        <v>159</v>
      </c>
      <c r="B6" s="263"/>
      <c r="C6" s="263"/>
      <c r="D6" s="78">
        <f>D7</f>
        <v>1490625.71</v>
      </c>
      <c r="E6" s="78">
        <f>E7</f>
        <v>1718425.7999999998</v>
      </c>
      <c r="F6" s="78">
        <f>F7</f>
        <v>1720287.4500000004</v>
      </c>
      <c r="G6" s="79">
        <f>F6/D6</f>
        <v>1.1540706955872917</v>
      </c>
      <c r="H6" s="79">
        <f>F6/E6</f>
        <v>1.001083346164845</v>
      </c>
    </row>
    <row r="7" spans="1:8" x14ac:dyDescent="0.25">
      <c r="A7" s="264" t="s">
        <v>160</v>
      </c>
      <c r="B7" s="265"/>
      <c r="C7" s="266"/>
      <c r="D7" s="78">
        <f t="shared" ref="D7:F9" si="0">D8</f>
        <v>1490625.71</v>
      </c>
      <c r="E7" s="78">
        <f t="shared" si="0"/>
        <v>1718425.7999999998</v>
      </c>
      <c r="F7" s="78">
        <f t="shared" si="0"/>
        <v>1720287.4500000004</v>
      </c>
      <c r="G7" s="79">
        <f t="shared" ref="G7:G85" si="1">F7/D7</f>
        <v>1.1540706955872917</v>
      </c>
      <c r="H7" s="79">
        <f t="shared" ref="H7:H85" si="2">F7/E7</f>
        <v>1.001083346164845</v>
      </c>
    </row>
    <row r="8" spans="1:8" ht="22.5" customHeight="1" x14ac:dyDescent="0.25">
      <c r="A8" s="264" t="s">
        <v>161</v>
      </c>
      <c r="B8" s="265"/>
      <c r="C8" s="266"/>
      <c r="D8" s="78">
        <f t="shared" si="0"/>
        <v>1490625.71</v>
      </c>
      <c r="E8" s="78">
        <f t="shared" si="0"/>
        <v>1718425.7999999998</v>
      </c>
      <c r="F8" s="78">
        <f t="shared" si="0"/>
        <v>1720287.4500000004</v>
      </c>
      <c r="G8" s="79">
        <f t="shared" si="1"/>
        <v>1.1540706955872917</v>
      </c>
      <c r="H8" s="79">
        <f t="shared" si="2"/>
        <v>1.001083346164845</v>
      </c>
    </row>
    <row r="9" spans="1:8" x14ac:dyDescent="0.25">
      <c r="A9" s="264" t="s">
        <v>162</v>
      </c>
      <c r="B9" s="265"/>
      <c r="C9" s="266"/>
      <c r="D9" s="78">
        <f t="shared" si="0"/>
        <v>1490625.71</v>
      </c>
      <c r="E9" s="78">
        <f t="shared" si="0"/>
        <v>1718425.7999999998</v>
      </c>
      <c r="F9" s="78">
        <f t="shared" si="0"/>
        <v>1720287.4500000004</v>
      </c>
      <c r="G9" s="79">
        <f t="shared" si="1"/>
        <v>1.1540706955872917</v>
      </c>
      <c r="H9" s="79">
        <f t="shared" si="2"/>
        <v>1.001083346164845</v>
      </c>
    </row>
    <row r="10" spans="1:8" x14ac:dyDescent="0.25">
      <c r="A10" s="263" t="s">
        <v>155</v>
      </c>
      <c r="B10" s="263"/>
      <c r="C10" s="263"/>
      <c r="D10" s="78">
        <f>D11+D44+D50+D142+D168+D174+D180+D186</f>
        <v>1490625.71</v>
      </c>
      <c r="E10" s="78">
        <f>E11+E44+E50+E142+E168+E174+E180+E186</f>
        <v>1718425.7999999998</v>
      </c>
      <c r="F10" s="78">
        <f>F11+F44+F50+F142+F168+F174+F180+F186</f>
        <v>1720287.4500000004</v>
      </c>
      <c r="G10" s="79">
        <f t="shared" si="1"/>
        <v>1.1540706955872917</v>
      </c>
      <c r="H10" s="79">
        <f t="shared" si="2"/>
        <v>1.001083346164845</v>
      </c>
    </row>
    <row r="11" spans="1:8" x14ac:dyDescent="0.25">
      <c r="A11" s="269" t="s">
        <v>156</v>
      </c>
      <c r="B11" s="269"/>
      <c r="C11" s="269"/>
      <c r="D11" s="80">
        <f t="shared" ref="D11:F12" si="3">D12</f>
        <v>40251.310000000005</v>
      </c>
      <c r="E11" s="80">
        <f t="shared" si="3"/>
        <v>38257.230000000003</v>
      </c>
      <c r="F11" s="80">
        <f t="shared" si="3"/>
        <v>37895.079999999994</v>
      </c>
      <c r="G11" s="198">
        <f t="shared" si="1"/>
        <v>0.94146202943456969</v>
      </c>
      <c r="H11" s="198">
        <f t="shared" si="2"/>
        <v>0.99053381543828423</v>
      </c>
    </row>
    <row r="12" spans="1:8" x14ac:dyDescent="0.25">
      <c r="A12" s="271" t="s">
        <v>154</v>
      </c>
      <c r="B12" s="271"/>
      <c r="C12" s="271"/>
      <c r="D12" s="81">
        <f t="shared" si="3"/>
        <v>40251.310000000005</v>
      </c>
      <c r="E12" s="81">
        <f t="shared" si="3"/>
        <v>38257.230000000003</v>
      </c>
      <c r="F12" s="201">
        <f t="shared" si="3"/>
        <v>37895.079999999994</v>
      </c>
      <c r="G12" s="202">
        <f t="shared" si="1"/>
        <v>0.94146202943456969</v>
      </c>
      <c r="H12" s="202">
        <f t="shared" si="2"/>
        <v>0.99053381543828423</v>
      </c>
    </row>
    <row r="13" spans="1:8" ht="16.5" customHeight="1" x14ac:dyDescent="0.25">
      <c r="A13" s="82">
        <v>3</v>
      </c>
      <c r="B13" s="82" t="s">
        <v>163</v>
      </c>
      <c r="C13" s="83" t="s">
        <v>57</v>
      </c>
      <c r="D13" s="84">
        <f>D14+D17+D40</f>
        <v>40251.310000000005</v>
      </c>
      <c r="E13" s="84">
        <f>E14+E17+E40</f>
        <v>38257.230000000003</v>
      </c>
      <c r="F13" s="84">
        <f>F14+F17+F40</f>
        <v>37895.079999999994</v>
      </c>
      <c r="G13" s="203">
        <f t="shared" si="1"/>
        <v>0.94146202943456969</v>
      </c>
      <c r="H13" s="203">
        <f t="shared" si="2"/>
        <v>0.99053381543828423</v>
      </c>
    </row>
    <row r="14" spans="1:8" x14ac:dyDescent="0.25">
      <c r="A14" s="85">
        <v>31</v>
      </c>
      <c r="B14" s="85"/>
      <c r="C14" s="86" t="s">
        <v>138</v>
      </c>
      <c r="D14" s="87">
        <f t="shared" ref="D14:F15" si="4">D15</f>
        <v>530.9</v>
      </c>
      <c r="E14" s="87">
        <f t="shared" si="4"/>
        <v>530.9</v>
      </c>
      <c r="F14" s="87">
        <f t="shared" si="4"/>
        <v>530.9</v>
      </c>
      <c r="G14" s="197">
        <f t="shared" si="1"/>
        <v>1</v>
      </c>
      <c r="H14" s="197">
        <f t="shared" si="2"/>
        <v>1</v>
      </c>
    </row>
    <row r="15" spans="1:8" s="75" customFormat="1" x14ac:dyDescent="0.25">
      <c r="A15" s="88">
        <v>312</v>
      </c>
      <c r="B15" s="88"/>
      <c r="C15" s="95" t="s">
        <v>83</v>
      </c>
      <c r="D15" s="96">
        <f t="shared" si="4"/>
        <v>530.9</v>
      </c>
      <c r="E15" s="96">
        <f t="shared" si="4"/>
        <v>530.9</v>
      </c>
      <c r="F15" s="111">
        <f>F16</f>
        <v>530.9</v>
      </c>
      <c r="G15" s="204">
        <f t="shared" si="1"/>
        <v>1</v>
      </c>
      <c r="H15" s="204">
        <f t="shared" si="2"/>
        <v>1</v>
      </c>
    </row>
    <row r="16" spans="1:8" s="55" customFormat="1" x14ac:dyDescent="0.25">
      <c r="A16" s="92">
        <v>3121</v>
      </c>
      <c r="B16" s="92" t="s">
        <v>164</v>
      </c>
      <c r="C16" s="93" t="s">
        <v>83</v>
      </c>
      <c r="D16" s="94">
        <v>530.9</v>
      </c>
      <c r="E16" s="94">
        <v>530.9</v>
      </c>
      <c r="F16" s="94">
        <v>530.9</v>
      </c>
      <c r="G16" s="204">
        <f t="shared" si="1"/>
        <v>1</v>
      </c>
      <c r="H16" s="204">
        <f t="shared" si="2"/>
        <v>1</v>
      </c>
    </row>
    <row r="17" spans="1:8" x14ac:dyDescent="0.25">
      <c r="A17" s="85">
        <v>32</v>
      </c>
      <c r="B17" s="85"/>
      <c r="C17" s="86" t="s">
        <v>10</v>
      </c>
      <c r="D17" s="87">
        <f>SUM(D18+D22+D27+D34)</f>
        <v>39720.410000000003</v>
      </c>
      <c r="E17" s="87">
        <f>E18+E22+E27+E34</f>
        <v>37726.33</v>
      </c>
      <c r="F17" s="87">
        <f>F18+F22+F27+F34</f>
        <v>37364.079999999994</v>
      </c>
      <c r="G17" s="197">
        <f t="shared" si="1"/>
        <v>0.94067709774395558</v>
      </c>
      <c r="H17" s="197">
        <f t="shared" si="2"/>
        <v>0.9903979528355924</v>
      </c>
    </row>
    <row r="18" spans="1:8" s="75" customFormat="1" x14ac:dyDescent="0.25">
      <c r="A18" s="88">
        <v>321</v>
      </c>
      <c r="B18" s="88"/>
      <c r="C18" s="95" t="s">
        <v>21</v>
      </c>
      <c r="D18" s="96">
        <f>SUM(D19:D21)</f>
        <v>2885.2000000000003</v>
      </c>
      <c r="E18" s="96">
        <f>SUM(E19:E21)</f>
        <v>2760</v>
      </c>
      <c r="F18" s="111">
        <f>SUM(F19:F21)</f>
        <v>2679.53</v>
      </c>
      <c r="G18" s="204">
        <f t="shared" si="1"/>
        <v>0.92871551365589911</v>
      </c>
      <c r="H18" s="204">
        <f t="shared" si="2"/>
        <v>0.97084420289855078</v>
      </c>
    </row>
    <row r="19" spans="1:8" s="55" customFormat="1" ht="15.75" customHeight="1" x14ac:dyDescent="0.25">
      <c r="A19" s="97">
        <v>3211</v>
      </c>
      <c r="B19" s="97" t="s">
        <v>165</v>
      </c>
      <c r="C19" s="93" t="s">
        <v>22</v>
      </c>
      <c r="D19" s="94">
        <v>2247.7600000000002</v>
      </c>
      <c r="E19" s="94">
        <v>2000</v>
      </c>
      <c r="F19" s="94">
        <v>1965.05</v>
      </c>
      <c r="G19" s="204">
        <f t="shared" si="1"/>
        <v>0.87422589600313194</v>
      </c>
      <c r="H19" s="204">
        <f t="shared" si="2"/>
        <v>0.98252499999999998</v>
      </c>
    </row>
    <row r="20" spans="1:8" s="55" customFormat="1" ht="16.5" customHeight="1" x14ac:dyDescent="0.25">
      <c r="A20" s="97">
        <v>3213</v>
      </c>
      <c r="B20" s="97" t="s">
        <v>166</v>
      </c>
      <c r="C20" s="93" t="s">
        <v>58</v>
      </c>
      <c r="D20" s="94">
        <v>353.75</v>
      </c>
      <c r="E20" s="94">
        <v>400</v>
      </c>
      <c r="F20" s="94">
        <v>363</v>
      </c>
      <c r="G20" s="204">
        <f t="shared" si="1"/>
        <v>1.026148409893993</v>
      </c>
      <c r="H20" s="204">
        <f t="shared" si="2"/>
        <v>0.90749999999999997</v>
      </c>
    </row>
    <row r="21" spans="1:8" s="55" customFormat="1" ht="16.5" customHeight="1" x14ac:dyDescent="0.25">
      <c r="A21" s="98">
        <v>3214</v>
      </c>
      <c r="B21" s="98" t="s">
        <v>167</v>
      </c>
      <c r="C21" s="99" t="s">
        <v>168</v>
      </c>
      <c r="D21" s="100">
        <v>283.69</v>
      </c>
      <c r="E21" s="100">
        <v>360</v>
      </c>
      <c r="F21" s="100">
        <v>351.48</v>
      </c>
      <c r="G21" s="204">
        <f t="shared" si="1"/>
        <v>1.2389580175543728</v>
      </c>
      <c r="H21" s="204">
        <f t="shared" si="2"/>
        <v>0.97633333333333339</v>
      </c>
    </row>
    <row r="22" spans="1:8" s="74" customFormat="1" x14ac:dyDescent="0.25">
      <c r="A22" s="101">
        <v>322</v>
      </c>
      <c r="B22" s="101"/>
      <c r="C22" s="95" t="s">
        <v>59</v>
      </c>
      <c r="D22" s="96">
        <f>SUM(D23:D26)</f>
        <v>15078.380000000001</v>
      </c>
      <c r="E22" s="96">
        <f>SUM(E23:E26)</f>
        <v>16531.330000000002</v>
      </c>
      <c r="F22" s="111">
        <f>SUM(F23:F26)</f>
        <v>17926.21</v>
      </c>
      <c r="G22" s="204">
        <f t="shared" si="1"/>
        <v>1.1888684328157268</v>
      </c>
      <c r="H22" s="204">
        <f t="shared" si="2"/>
        <v>1.0843779659591817</v>
      </c>
    </row>
    <row r="23" spans="1:8" s="55" customFormat="1" ht="18" customHeight="1" x14ac:dyDescent="0.25">
      <c r="A23" s="102">
        <v>3221</v>
      </c>
      <c r="B23" s="102" t="s">
        <v>169</v>
      </c>
      <c r="C23" s="103" t="s">
        <v>60</v>
      </c>
      <c r="D23" s="104">
        <v>8861.25</v>
      </c>
      <c r="E23" s="104">
        <v>9695.06</v>
      </c>
      <c r="F23" s="104">
        <v>10865.32</v>
      </c>
      <c r="G23" s="204">
        <f t="shared" si="1"/>
        <v>1.2261610946536887</v>
      </c>
      <c r="H23" s="204">
        <f t="shared" si="2"/>
        <v>1.1207068342021607</v>
      </c>
    </row>
    <row r="24" spans="1:8" s="55" customFormat="1" x14ac:dyDescent="0.25">
      <c r="A24" s="97">
        <v>3223</v>
      </c>
      <c r="B24" s="97" t="s">
        <v>170</v>
      </c>
      <c r="C24" s="93" t="s">
        <v>62</v>
      </c>
      <c r="D24" s="94">
        <v>5381.34</v>
      </c>
      <c r="E24" s="94">
        <v>6326.27</v>
      </c>
      <c r="F24" s="94">
        <v>6959.7</v>
      </c>
      <c r="G24" s="204">
        <f t="shared" si="1"/>
        <v>1.2933024116669825</v>
      </c>
      <c r="H24" s="204">
        <f t="shared" si="2"/>
        <v>1.1001269310351913</v>
      </c>
    </row>
    <row r="25" spans="1:8" s="55" customFormat="1" x14ac:dyDescent="0.25">
      <c r="A25" s="97">
        <v>3225</v>
      </c>
      <c r="B25" s="97" t="s">
        <v>171</v>
      </c>
      <c r="C25" s="93" t="s">
        <v>63</v>
      </c>
      <c r="D25" s="94">
        <v>614.6</v>
      </c>
      <c r="E25" s="94">
        <v>510</v>
      </c>
      <c r="F25" s="94">
        <v>101.19</v>
      </c>
      <c r="G25" s="204">
        <f t="shared" si="1"/>
        <v>0.16464367068011715</v>
      </c>
      <c r="H25" s="204">
        <f t="shared" si="2"/>
        <v>0.19841176470588234</v>
      </c>
    </row>
    <row r="26" spans="1:8" s="55" customFormat="1" x14ac:dyDescent="0.25">
      <c r="A26" s="97">
        <v>3227</v>
      </c>
      <c r="B26" s="97" t="s">
        <v>172</v>
      </c>
      <c r="C26" s="93" t="s">
        <v>174</v>
      </c>
      <c r="D26" s="94">
        <v>221.19</v>
      </c>
      <c r="E26" s="94">
        <v>0</v>
      </c>
      <c r="F26" s="94"/>
      <c r="G26" s="204">
        <f t="shared" si="1"/>
        <v>0</v>
      </c>
      <c r="H26" s="204" t="e">
        <f t="shared" si="2"/>
        <v>#DIV/0!</v>
      </c>
    </row>
    <row r="27" spans="1:8" s="75" customFormat="1" ht="18.75" customHeight="1" x14ac:dyDescent="0.25">
      <c r="A27" s="101">
        <v>323</v>
      </c>
      <c r="B27" s="101"/>
      <c r="C27" s="95" t="s">
        <v>64</v>
      </c>
      <c r="D27" s="96">
        <f>SUM(D28:D33)</f>
        <v>18280.690000000002</v>
      </c>
      <c r="E27" s="96">
        <f>SUM(E28:E33)</f>
        <v>16865</v>
      </c>
      <c r="F27" s="111">
        <f>SUM(F28:F33)</f>
        <v>15587.689999999999</v>
      </c>
      <c r="G27" s="204">
        <f t="shared" si="1"/>
        <v>0.85268608570026605</v>
      </c>
      <c r="H27" s="204">
        <f t="shared" si="2"/>
        <v>0.92426267417729013</v>
      </c>
    </row>
    <row r="28" spans="1:8" s="55" customFormat="1" ht="18.75" customHeight="1" x14ac:dyDescent="0.25">
      <c r="A28" s="97">
        <v>3231</v>
      </c>
      <c r="B28" s="97" t="s">
        <v>173</v>
      </c>
      <c r="C28" s="93" t="s">
        <v>65</v>
      </c>
      <c r="D28" s="94">
        <v>2625.9</v>
      </c>
      <c r="E28" s="94">
        <v>2640</v>
      </c>
      <c r="F28" s="94">
        <v>2616.14</v>
      </c>
      <c r="G28" s="204">
        <f t="shared" si="1"/>
        <v>0.99628317910049879</v>
      </c>
      <c r="H28" s="204">
        <f t="shared" si="2"/>
        <v>0.99096212121212113</v>
      </c>
    </row>
    <row r="29" spans="1:8" s="55" customFormat="1" x14ac:dyDescent="0.25">
      <c r="A29" s="97">
        <v>3234</v>
      </c>
      <c r="B29" s="97" t="s">
        <v>175</v>
      </c>
      <c r="C29" s="93" t="s">
        <v>66</v>
      </c>
      <c r="D29" s="94">
        <v>5705.1</v>
      </c>
      <c r="E29" s="94">
        <v>5600</v>
      </c>
      <c r="F29" s="94">
        <v>5332.25</v>
      </c>
      <c r="G29" s="204">
        <f t="shared" si="1"/>
        <v>0.93464619375646341</v>
      </c>
      <c r="H29" s="204">
        <f t="shared" si="2"/>
        <v>0.95218749999999996</v>
      </c>
    </row>
    <row r="30" spans="1:8" s="55" customFormat="1" x14ac:dyDescent="0.25">
      <c r="A30" s="97">
        <v>3236</v>
      </c>
      <c r="B30" s="97" t="s">
        <v>176</v>
      </c>
      <c r="C30" s="93" t="s">
        <v>67</v>
      </c>
      <c r="D30" s="94">
        <v>3895.36</v>
      </c>
      <c r="E30" s="94">
        <v>4000</v>
      </c>
      <c r="F30" s="94">
        <v>3758.2</v>
      </c>
      <c r="G30" s="204">
        <f t="shared" si="1"/>
        <v>0.96478887702291949</v>
      </c>
      <c r="H30" s="204">
        <f t="shared" si="2"/>
        <v>0.93955</v>
      </c>
    </row>
    <row r="31" spans="1:8" s="55" customFormat="1" x14ac:dyDescent="0.25">
      <c r="A31" s="97">
        <v>3237</v>
      </c>
      <c r="B31" s="97" t="s">
        <v>177</v>
      </c>
      <c r="C31" s="93" t="s">
        <v>68</v>
      </c>
      <c r="D31" s="94">
        <v>125</v>
      </c>
      <c r="E31" s="94">
        <v>125</v>
      </c>
      <c r="F31" s="94">
        <v>125</v>
      </c>
      <c r="G31" s="204">
        <f t="shared" si="1"/>
        <v>1</v>
      </c>
      <c r="H31" s="204">
        <f t="shared" si="2"/>
        <v>1</v>
      </c>
    </row>
    <row r="32" spans="1:8" s="55" customFormat="1" x14ac:dyDescent="0.25">
      <c r="A32" s="105">
        <v>3238</v>
      </c>
      <c r="B32" s="105" t="s">
        <v>178</v>
      </c>
      <c r="C32" s="90" t="s">
        <v>69</v>
      </c>
      <c r="D32" s="91">
        <v>1430.49</v>
      </c>
      <c r="E32" s="91">
        <v>1300</v>
      </c>
      <c r="F32" s="94">
        <v>1202.9000000000001</v>
      </c>
      <c r="G32" s="204">
        <f t="shared" si="1"/>
        <v>0.84090067039965333</v>
      </c>
      <c r="H32" s="204">
        <f t="shared" si="2"/>
        <v>0.92530769230769239</v>
      </c>
    </row>
    <row r="33" spans="1:8" s="55" customFormat="1" x14ac:dyDescent="0.25">
      <c r="A33" s="105">
        <v>3239</v>
      </c>
      <c r="B33" s="105" t="s">
        <v>179</v>
      </c>
      <c r="C33" s="90" t="s">
        <v>70</v>
      </c>
      <c r="D33" s="91">
        <v>4498.84</v>
      </c>
      <c r="E33" s="91">
        <v>3200</v>
      </c>
      <c r="F33" s="94">
        <v>2553.1999999999998</v>
      </c>
      <c r="G33" s="204">
        <f t="shared" si="1"/>
        <v>0.56752407287211803</v>
      </c>
      <c r="H33" s="204">
        <f t="shared" si="2"/>
        <v>0.79787499999999989</v>
      </c>
    </row>
    <row r="34" spans="1:8" s="27" customFormat="1" x14ac:dyDescent="0.25">
      <c r="A34" s="101">
        <v>329</v>
      </c>
      <c r="B34" s="101"/>
      <c r="C34" s="95" t="s">
        <v>71</v>
      </c>
      <c r="D34" s="96">
        <f>SUM(D35:D39)</f>
        <v>3476.1400000000003</v>
      </c>
      <c r="E34" s="96">
        <f>SUM(E35:E39)</f>
        <v>1570</v>
      </c>
      <c r="F34" s="111">
        <f>SUM(F35:F39)</f>
        <v>1170.6500000000001</v>
      </c>
      <c r="G34" s="204">
        <f t="shared" si="1"/>
        <v>0.33676721881167043</v>
      </c>
      <c r="H34" s="204">
        <f t="shared" si="2"/>
        <v>0.74563694267515934</v>
      </c>
    </row>
    <row r="35" spans="1:8" s="55" customFormat="1" x14ac:dyDescent="0.25">
      <c r="A35" s="105">
        <v>3292</v>
      </c>
      <c r="B35" s="105" t="s">
        <v>180</v>
      </c>
      <c r="C35" s="90" t="s">
        <v>72</v>
      </c>
      <c r="D35" s="91">
        <v>0</v>
      </c>
      <c r="E35" s="91">
        <v>160</v>
      </c>
      <c r="F35" s="94">
        <v>0</v>
      </c>
      <c r="G35" s="204" t="e">
        <f t="shared" si="1"/>
        <v>#DIV/0!</v>
      </c>
      <c r="H35" s="204">
        <f t="shared" si="2"/>
        <v>0</v>
      </c>
    </row>
    <row r="36" spans="1:8" s="55" customFormat="1" x14ac:dyDescent="0.25">
      <c r="A36" s="105">
        <v>3293</v>
      </c>
      <c r="B36" s="105" t="s">
        <v>181</v>
      </c>
      <c r="C36" s="90" t="s">
        <v>73</v>
      </c>
      <c r="D36" s="91">
        <v>215.17</v>
      </c>
      <c r="E36" s="91">
        <v>300</v>
      </c>
      <c r="F36" s="94">
        <v>308.92</v>
      </c>
      <c r="G36" s="204">
        <f t="shared" si="1"/>
        <v>1.4357020030673422</v>
      </c>
      <c r="H36" s="204">
        <f t="shared" si="2"/>
        <v>1.0297333333333334</v>
      </c>
    </row>
    <row r="37" spans="1:8" s="55" customFormat="1" x14ac:dyDescent="0.25">
      <c r="A37" s="105">
        <v>3294</v>
      </c>
      <c r="B37" s="105" t="s">
        <v>182</v>
      </c>
      <c r="C37" s="90" t="s">
        <v>74</v>
      </c>
      <c r="D37" s="91">
        <v>233.09</v>
      </c>
      <c r="E37" s="91">
        <v>240</v>
      </c>
      <c r="F37" s="94">
        <v>265</v>
      </c>
      <c r="G37" s="204">
        <f t="shared" si="1"/>
        <v>1.1368999099060448</v>
      </c>
      <c r="H37" s="204">
        <f t="shared" si="2"/>
        <v>1.1041666666666667</v>
      </c>
    </row>
    <row r="38" spans="1:8" s="55" customFormat="1" x14ac:dyDescent="0.25">
      <c r="A38" s="105">
        <v>3295</v>
      </c>
      <c r="B38" s="105" t="s">
        <v>183</v>
      </c>
      <c r="C38" s="90" t="s">
        <v>75</v>
      </c>
      <c r="D38" s="91">
        <v>156.33000000000001</v>
      </c>
      <c r="E38" s="91">
        <v>50</v>
      </c>
      <c r="F38" s="94">
        <v>0</v>
      </c>
      <c r="G38" s="204">
        <f t="shared" si="1"/>
        <v>0</v>
      </c>
      <c r="H38" s="204">
        <f t="shared" si="2"/>
        <v>0</v>
      </c>
    </row>
    <row r="39" spans="1:8" s="55" customFormat="1" x14ac:dyDescent="0.25">
      <c r="A39" s="97">
        <v>3299</v>
      </c>
      <c r="B39" s="97" t="s">
        <v>184</v>
      </c>
      <c r="C39" s="93" t="s">
        <v>71</v>
      </c>
      <c r="D39" s="94">
        <v>2871.55</v>
      </c>
      <c r="E39" s="94">
        <v>820</v>
      </c>
      <c r="F39" s="94">
        <v>596.73</v>
      </c>
      <c r="G39" s="204">
        <f t="shared" si="1"/>
        <v>0.20780763002559594</v>
      </c>
      <c r="H39" s="204">
        <f t="shared" si="2"/>
        <v>0.72771951219512199</v>
      </c>
    </row>
    <row r="40" spans="1:8" x14ac:dyDescent="0.25">
      <c r="A40" s="106">
        <v>34</v>
      </c>
      <c r="B40" s="106"/>
      <c r="C40" s="86" t="s">
        <v>76</v>
      </c>
      <c r="D40" s="87">
        <f>D41</f>
        <v>0</v>
      </c>
      <c r="E40" s="87">
        <f>E41</f>
        <v>0</v>
      </c>
      <c r="F40" s="87">
        <f>F41</f>
        <v>0.1</v>
      </c>
      <c r="G40" s="197" t="e">
        <f t="shared" si="1"/>
        <v>#DIV/0!</v>
      </c>
      <c r="H40" s="197" t="e">
        <f t="shared" si="2"/>
        <v>#DIV/0!</v>
      </c>
    </row>
    <row r="41" spans="1:8" s="27" customFormat="1" x14ac:dyDescent="0.25">
      <c r="A41" s="101">
        <v>343</v>
      </c>
      <c r="B41" s="101"/>
      <c r="C41" s="95" t="s">
        <v>77</v>
      </c>
      <c r="D41" s="96">
        <f>D42+D43</f>
        <v>0</v>
      </c>
      <c r="E41" s="96">
        <f>SUM(E42:E43)</f>
        <v>0</v>
      </c>
      <c r="F41" s="111">
        <f>SUM(F42:F43)</f>
        <v>0.1</v>
      </c>
      <c r="G41" s="204" t="e">
        <f t="shared" si="1"/>
        <v>#DIV/0!</v>
      </c>
      <c r="H41" s="204" t="e">
        <f t="shared" si="2"/>
        <v>#DIV/0!</v>
      </c>
    </row>
    <row r="42" spans="1:8" s="55" customFormat="1" x14ac:dyDescent="0.25">
      <c r="A42" s="97">
        <v>3431</v>
      </c>
      <c r="B42" s="97" t="s">
        <v>185</v>
      </c>
      <c r="C42" s="93" t="s">
        <v>78</v>
      </c>
      <c r="D42" s="94">
        <v>0</v>
      </c>
      <c r="E42" s="94">
        <v>0</v>
      </c>
      <c r="F42" s="94">
        <v>0</v>
      </c>
      <c r="G42" s="204" t="e">
        <f t="shared" si="1"/>
        <v>#DIV/0!</v>
      </c>
      <c r="H42" s="204" t="e">
        <f t="shared" si="2"/>
        <v>#DIV/0!</v>
      </c>
    </row>
    <row r="43" spans="1:8" s="55" customFormat="1" x14ac:dyDescent="0.25">
      <c r="A43" s="97">
        <v>3433</v>
      </c>
      <c r="B43" s="97" t="s">
        <v>186</v>
      </c>
      <c r="C43" s="93" t="s">
        <v>79</v>
      </c>
      <c r="D43" s="94">
        <v>0</v>
      </c>
      <c r="E43" s="94">
        <v>0</v>
      </c>
      <c r="F43" s="94">
        <v>0.1</v>
      </c>
      <c r="G43" s="204" t="e">
        <f t="shared" si="1"/>
        <v>#DIV/0!</v>
      </c>
      <c r="H43" s="204" t="e">
        <f t="shared" si="2"/>
        <v>#DIV/0!</v>
      </c>
    </row>
    <row r="44" spans="1:8" s="55" customFormat="1" x14ac:dyDescent="0.25">
      <c r="A44" s="275" t="s">
        <v>308</v>
      </c>
      <c r="B44" s="276"/>
      <c r="C44" s="277"/>
      <c r="D44" s="80">
        <f>D45</f>
        <v>0</v>
      </c>
      <c r="E44" s="80">
        <f t="shared" ref="E44:F48" si="5">E45</f>
        <v>805.76</v>
      </c>
      <c r="F44" s="80">
        <f t="shared" si="5"/>
        <v>805.76</v>
      </c>
      <c r="G44" s="198" t="e">
        <f t="shared" si="1"/>
        <v>#DIV/0!</v>
      </c>
      <c r="H44" s="198">
        <f t="shared" si="2"/>
        <v>1</v>
      </c>
    </row>
    <row r="45" spans="1:8" s="55" customFormat="1" x14ac:dyDescent="0.25">
      <c r="A45" s="272" t="s">
        <v>154</v>
      </c>
      <c r="B45" s="273"/>
      <c r="C45" s="274"/>
      <c r="D45" s="107">
        <f>D46+D54</f>
        <v>0</v>
      </c>
      <c r="E45" s="107">
        <f t="shared" si="5"/>
        <v>805.76</v>
      </c>
      <c r="F45" s="199">
        <f t="shared" si="5"/>
        <v>805.76</v>
      </c>
      <c r="G45" s="200" t="e">
        <f t="shared" si="1"/>
        <v>#DIV/0!</v>
      </c>
      <c r="H45" s="200">
        <f t="shared" si="2"/>
        <v>1</v>
      </c>
    </row>
    <row r="46" spans="1:8" s="55" customFormat="1" x14ac:dyDescent="0.25">
      <c r="A46" s="82">
        <v>4</v>
      </c>
      <c r="B46" s="82"/>
      <c r="C46" s="83" t="s">
        <v>5</v>
      </c>
      <c r="D46" s="84">
        <f>D47</f>
        <v>0</v>
      </c>
      <c r="E46" s="84">
        <f t="shared" si="5"/>
        <v>805.76</v>
      </c>
      <c r="F46" s="84">
        <f t="shared" si="5"/>
        <v>805.76</v>
      </c>
      <c r="G46" s="203" t="e">
        <f t="shared" si="1"/>
        <v>#DIV/0!</v>
      </c>
      <c r="H46" s="203">
        <f t="shared" si="2"/>
        <v>1</v>
      </c>
    </row>
    <row r="47" spans="1:8" s="55" customFormat="1" ht="24" x14ac:dyDescent="0.25">
      <c r="A47" s="85">
        <v>42</v>
      </c>
      <c r="B47" s="85"/>
      <c r="C47" s="86" t="s">
        <v>80</v>
      </c>
      <c r="D47" s="87">
        <f>D48+D53</f>
        <v>0</v>
      </c>
      <c r="E47" s="87">
        <f t="shared" si="5"/>
        <v>805.76</v>
      </c>
      <c r="F47" s="87">
        <f t="shared" si="5"/>
        <v>805.76</v>
      </c>
      <c r="G47" s="197" t="e">
        <f t="shared" si="1"/>
        <v>#DIV/0!</v>
      </c>
      <c r="H47" s="197">
        <f t="shared" si="2"/>
        <v>1</v>
      </c>
    </row>
    <row r="48" spans="1:8" s="55" customFormat="1" x14ac:dyDescent="0.25">
      <c r="A48" s="101">
        <v>422</v>
      </c>
      <c r="B48" s="101"/>
      <c r="C48" s="95" t="s">
        <v>81</v>
      </c>
      <c r="D48" s="96">
        <v>0</v>
      </c>
      <c r="E48" s="96">
        <f t="shared" si="5"/>
        <v>805.76</v>
      </c>
      <c r="F48" s="111">
        <f t="shared" si="5"/>
        <v>805.76</v>
      </c>
      <c r="G48" s="204" t="e">
        <f t="shared" si="1"/>
        <v>#DIV/0!</v>
      </c>
      <c r="H48" s="204">
        <f t="shared" si="2"/>
        <v>1</v>
      </c>
    </row>
    <row r="49" spans="1:8" s="55" customFormat="1" x14ac:dyDescent="0.25">
      <c r="A49" s="97">
        <v>4223</v>
      </c>
      <c r="B49" s="97" t="s">
        <v>309</v>
      </c>
      <c r="C49" s="93" t="s">
        <v>296</v>
      </c>
      <c r="D49" s="94">
        <v>0</v>
      </c>
      <c r="E49" s="94">
        <v>805.76</v>
      </c>
      <c r="F49" s="94">
        <v>805.76</v>
      </c>
      <c r="G49" s="204" t="e">
        <f t="shared" si="1"/>
        <v>#DIV/0!</v>
      </c>
      <c r="H49" s="204">
        <f t="shared" si="2"/>
        <v>1</v>
      </c>
    </row>
    <row r="50" spans="1:8" s="55" customFormat="1" x14ac:dyDescent="0.25">
      <c r="A50" s="275" t="s">
        <v>187</v>
      </c>
      <c r="B50" s="276"/>
      <c r="C50" s="277"/>
      <c r="D50" s="80">
        <f>D51+D56+D76+D88+D130</f>
        <v>1384381.04</v>
      </c>
      <c r="E50" s="80">
        <f>E51+E56+E76+E88+E130</f>
        <v>1599806.2</v>
      </c>
      <c r="F50" s="80">
        <f>F51+F56+F76+F88+F130</f>
        <v>1605693.4300000002</v>
      </c>
      <c r="G50" s="198">
        <f t="shared" ref="G50:G55" si="6">F50/D50</f>
        <v>1.159863782878737</v>
      </c>
      <c r="H50" s="198">
        <f t="shared" ref="H50:H55" si="7">F50/E50</f>
        <v>1.0036799644856984</v>
      </c>
    </row>
    <row r="51" spans="1:8" s="55" customFormat="1" x14ac:dyDescent="0.25">
      <c r="A51" s="272" t="s">
        <v>299</v>
      </c>
      <c r="B51" s="273"/>
      <c r="C51" s="274"/>
      <c r="D51" s="107">
        <f>D52</f>
        <v>0</v>
      </c>
      <c r="E51" s="107">
        <f>E52+E60</f>
        <v>2937.5</v>
      </c>
      <c r="F51" s="199">
        <f>F52+F60</f>
        <v>2937.5</v>
      </c>
      <c r="G51" s="200" t="e">
        <f t="shared" si="6"/>
        <v>#DIV/0!</v>
      </c>
      <c r="H51" s="200">
        <f t="shared" si="7"/>
        <v>1</v>
      </c>
    </row>
    <row r="52" spans="1:8" s="55" customFormat="1" x14ac:dyDescent="0.25">
      <c r="A52" s="82">
        <v>4</v>
      </c>
      <c r="B52" s="82"/>
      <c r="C52" s="83" t="s">
        <v>5</v>
      </c>
      <c r="D52" s="84">
        <f>D53</f>
        <v>0</v>
      </c>
      <c r="E52" s="84">
        <f t="shared" ref="E52:F54" si="8">E53</f>
        <v>2937.5</v>
      </c>
      <c r="F52" s="84">
        <f t="shared" si="8"/>
        <v>2937.5</v>
      </c>
      <c r="G52" s="203" t="e">
        <f t="shared" si="6"/>
        <v>#DIV/0!</v>
      </c>
      <c r="H52" s="203">
        <f t="shared" si="7"/>
        <v>1</v>
      </c>
    </row>
    <row r="53" spans="1:8" s="55" customFormat="1" ht="24" x14ac:dyDescent="0.25">
      <c r="A53" s="85">
        <v>42</v>
      </c>
      <c r="B53" s="85"/>
      <c r="C53" s="86" t="s">
        <v>80</v>
      </c>
      <c r="D53" s="87">
        <f>D54</f>
        <v>0</v>
      </c>
      <c r="E53" s="87">
        <f t="shared" si="8"/>
        <v>2937.5</v>
      </c>
      <c r="F53" s="87">
        <f t="shared" si="8"/>
        <v>2937.5</v>
      </c>
      <c r="G53" s="197" t="e">
        <f t="shared" si="6"/>
        <v>#DIV/0!</v>
      </c>
      <c r="H53" s="197">
        <f t="shared" si="7"/>
        <v>1</v>
      </c>
    </row>
    <row r="54" spans="1:8" s="55" customFormat="1" x14ac:dyDescent="0.25">
      <c r="A54" s="101">
        <v>423</v>
      </c>
      <c r="B54" s="101"/>
      <c r="C54" s="95" t="s">
        <v>294</v>
      </c>
      <c r="D54" s="96">
        <v>0</v>
      </c>
      <c r="E54" s="96">
        <f t="shared" si="8"/>
        <v>2937.5</v>
      </c>
      <c r="F54" s="111">
        <f t="shared" si="8"/>
        <v>2937.5</v>
      </c>
      <c r="G54" s="204" t="e">
        <f t="shared" si="6"/>
        <v>#DIV/0!</v>
      </c>
      <c r="H54" s="204">
        <f t="shared" si="7"/>
        <v>1</v>
      </c>
    </row>
    <row r="55" spans="1:8" s="55" customFormat="1" x14ac:dyDescent="0.25">
      <c r="A55" s="97">
        <v>4231</v>
      </c>
      <c r="B55" s="97" t="s">
        <v>300</v>
      </c>
      <c r="C55" s="93" t="s">
        <v>295</v>
      </c>
      <c r="D55" s="94">
        <v>0</v>
      </c>
      <c r="E55" s="94">
        <v>2937.5</v>
      </c>
      <c r="F55" s="94">
        <v>2937.5</v>
      </c>
      <c r="G55" s="204" t="e">
        <f t="shared" si="6"/>
        <v>#DIV/0!</v>
      </c>
      <c r="H55" s="204">
        <f t="shared" si="7"/>
        <v>1</v>
      </c>
    </row>
    <row r="56" spans="1:8" s="27" customFormat="1" ht="15" customHeight="1" x14ac:dyDescent="0.25">
      <c r="A56" s="272" t="s">
        <v>188</v>
      </c>
      <c r="B56" s="273"/>
      <c r="C56" s="274"/>
      <c r="D56" s="107">
        <f>D57+D69</f>
        <v>916.2</v>
      </c>
      <c r="E56" s="107">
        <f>E57+E69</f>
        <v>1232.1100000000001</v>
      </c>
      <c r="F56" s="199">
        <f>F57+F69+F66</f>
        <v>210.98000000000002</v>
      </c>
      <c r="G56" s="200">
        <f t="shared" si="1"/>
        <v>0.23027723204540493</v>
      </c>
      <c r="H56" s="200">
        <f t="shared" si="2"/>
        <v>0.17123471118650122</v>
      </c>
    </row>
    <row r="57" spans="1:8" s="27" customFormat="1" x14ac:dyDescent="0.25">
      <c r="A57" s="82">
        <v>3</v>
      </c>
      <c r="B57" s="82"/>
      <c r="C57" s="83" t="s">
        <v>57</v>
      </c>
      <c r="D57" s="84">
        <f>D58</f>
        <v>400.37</v>
      </c>
      <c r="E57" s="84">
        <f>E58+E66</f>
        <v>290.68</v>
      </c>
      <c r="F57" s="84">
        <f>F58</f>
        <v>2.15</v>
      </c>
      <c r="G57" s="203">
        <f t="shared" si="1"/>
        <v>5.3700327197342456E-3</v>
      </c>
      <c r="H57" s="203">
        <f t="shared" si="2"/>
        <v>7.3964497041420114E-3</v>
      </c>
    </row>
    <row r="58" spans="1:8" s="27" customFormat="1" x14ac:dyDescent="0.25">
      <c r="A58" s="85">
        <v>32</v>
      </c>
      <c r="B58" s="85"/>
      <c r="C58" s="86" t="s">
        <v>10</v>
      </c>
      <c r="D58" s="87">
        <f>D59+D62+D64</f>
        <v>400.37</v>
      </c>
      <c r="E58" s="87">
        <f>E59+E62+E64</f>
        <v>290</v>
      </c>
      <c r="F58" s="87">
        <f>SUM(F59+F62+F64)</f>
        <v>2.15</v>
      </c>
      <c r="G58" s="197">
        <f t="shared" si="1"/>
        <v>5.3700327197342456E-3</v>
      </c>
      <c r="H58" s="197">
        <f t="shared" si="2"/>
        <v>7.4137931034482752E-3</v>
      </c>
    </row>
    <row r="59" spans="1:8" s="27" customFormat="1" x14ac:dyDescent="0.25">
      <c r="A59" s="101">
        <v>322</v>
      </c>
      <c r="B59" s="101"/>
      <c r="C59" s="95" t="s">
        <v>59</v>
      </c>
      <c r="D59" s="96">
        <f>D60+D61</f>
        <v>120.03</v>
      </c>
      <c r="E59" s="96">
        <f>E60+E61</f>
        <v>0</v>
      </c>
      <c r="F59" s="111">
        <f>F60+F61</f>
        <v>0</v>
      </c>
      <c r="G59" s="204">
        <f t="shared" si="1"/>
        <v>0</v>
      </c>
      <c r="H59" s="204" t="e">
        <f t="shared" si="2"/>
        <v>#DIV/0!</v>
      </c>
    </row>
    <row r="60" spans="1:8" s="55" customFormat="1" x14ac:dyDescent="0.25">
      <c r="A60" s="97">
        <v>3222</v>
      </c>
      <c r="B60" s="97" t="s">
        <v>189</v>
      </c>
      <c r="C60" s="93" t="s">
        <v>61</v>
      </c>
      <c r="D60" s="94">
        <v>120.03</v>
      </c>
      <c r="E60" s="94">
        <v>0</v>
      </c>
      <c r="F60" s="94">
        <v>0</v>
      </c>
      <c r="G60" s="204">
        <f t="shared" si="1"/>
        <v>0</v>
      </c>
      <c r="H60" s="204" t="e">
        <f t="shared" si="2"/>
        <v>#DIV/0!</v>
      </c>
    </row>
    <row r="61" spans="1:8" s="55" customFormat="1" x14ac:dyDescent="0.25">
      <c r="A61" s="97">
        <v>3225</v>
      </c>
      <c r="B61" s="97" t="s">
        <v>190</v>
      </c>
      <c r="C61" s="93" t="s">
        <v>63</v>
      </c>
      <c r="D61" s="94">
        <v>0</v>
      </c>
      <c r="E61" s="94">
        <v>0</v>
      </c>
      <c r="F61" s="94">
        <v>0</v>
      </c>
      <c r="G61" s="204" t="e">
        <f t="shared" si="1"/>
        <v>#DIV/0!</v>
      </c>
      <c r="H61" s="204" t="e">
        <f t="shared" si="2"/>
        <v>#DIV/0!</v>
      </c>
    </row>
    <row r="62" spans="1:8" s="27" customFormat="1" x14ac:dyDescent="0.25">
      <c r="A62" s="108">
        <v>323</v>
      </c>
      <c r="B62" s="108"/>
      <c r="C62" s="109" t="s">
        <v>64</v>
      </c>
      <c r="D62" s="111">
        <v>0</v>
      </c>
      <c r="E62" s="111">
        <f>E63</f>
        <v>0</v>
      </c>
      <c r="F62" s="111">
        <v>0</v>
      </c>
      <c r="G62" s="204" t="e">
        <f t="shared" si="1"/>
        <v>#DIV/0!</v>
      </c>
      <c r="H62" s="204" t="e">
        <f t="shared" si="2"/>
        <v>#DIV/0!</v>
      </c>
    </row>
    <row r="63" spans="1:8" s="55" customFormat="1" x14ac:dyDescent="0.25">
      <c r="A63" s="97">
        <v>3239</v>
      </c>
      <c r="B63" s="97" t="s">
        <v>191</v>
      </c>
      <c r="C63" s="93" t="s">
        <v>70</v>
      </c>
      <c r="D63" s="94">
        <v>0</v>
      </c>
      <c r="E63" s="94">
        <v>0</v>
      </c>
      <c r="F63" s="94">
        <v>0</v>
      </c>
      <c r="G63" s="204" t="e">
        <f t="shared" si="1"/>
        <v>#DIV/0!</v>
      </c>
      <c r="H63" s="204" t="e">
        <f t="shared" si="2"/>
        <v>#DIV/0!</v>
      </c>
    </row>
    <row r="64" spans="1:8" s="27" customFormat="1" x14ac:dyDescent="0.25">
      <c r="A64" s="108">
        <v>329</v>
      </c>
      <c r="B64" s="108"/>
      <c r="C64" s="109" t="s">
        <v>71</v>
      </c>
      <c r="D64" s="111">
        <f>D65</f>
        <v>280.33999999999997</v>
      </c>
      <c r="E64" s="111">
        <f>E65</f>
        <v>290</v>
      </c>
      <c r="F64" s="111">
        <f>F65</f>
        <v>2.15</v>
      </c>
      <c r="G64" s="204">
        <f>F64/D64</f>
        <v>7.6692587572233717E-3</v>
      </c>
      <c r="H64" s="204">
        <f>F64/E64</f>
        <v>7.4137931034482752E-3</v>
      </c>
    </row>
    <row r="65" spans="1:8" s="55" customFormat="1" x14ac:dyDescent="0.25">
      <c r="A65" s="97">
        <v>3299</v>
      </c>
      <c r="B65" s="97" t="s">
        <v>193</v>
      </c>
      <c r="C65" s="93" t="s">
        <v>71</v>
      </c>
      <c r="D65" s="94">
        <v>280.33999999999997</v>
      </c>
      <c r="E65" s="94">
        <v>290</v>
      </c>
      <c r="F65" s="94">
        <v>2.15</v>
      </c>
      <c r="G65" s="204">
        <f>F65/D65</f>
        <v>7.6692587572233717E-3</v>
      </c>
      <c r="H65" s="204">
        <f>F65/E65</f>
        <v>7.4137931034482752E-3</v>
      </c>
    </row>
    <row r="66" spans="1:8" s="55" customFormat="1" x14ac:dyDescent="0.25">
      <c r="A66" s="85">
        <v>34</v>
      </c>
      <c r="B66" s="85"/>
      <c r="C66" s="86" t="s">
        <v>76</v>
      </c>
      <c r="D66" s="87">
        <f t="shared" ref="D66:F67" si="9">D67</f>
        <v>0</v>
      </c>
      <c r="E66" s="87">
        <f t="shared" si="9"/>
        <v>0.68</v>
      </c>
      <c r="F66" s="87">
        <f t="shared" si="9"/>
        <v>0.68</v>
      </c>
      <c r="G66" s="197" t="e">
        <f t="shared" ref="G66:G68" si="10">F66/D66</f>
        <v>#DIV/0!</v>
      </c>
      <c r="H66" s="197">
        <f t="shared" ref="H66:H68" si="11">F66/E66</f>
        <v>1</v>
      </c>
    </row>
    <row r="67" spans="1:8" s="55" customFormat="1" x14ac:dyDescent="0.25">
      <c r="A67" s="101">
        <v>343</v>
      </c>
      <c r="B67" s="101"/>
      <c r="C67" s="95" t="s">
        <v>77</v>
      </c>
      <c r="D67" s="96">
        <f t="shared" si="9"/>
        <v>0</v>
      </c>
      <c r="E67" s="96">
        <f t="shared" si="9"/>
        <v>0.68</v>
      </c>
      <c r="F67" s="111">
        <f t="shared" si="9"/>
        <v>0.68</v>
      </c>
      <c r="G67" s="204" t="e">
        <f t="shared" si="10"/>
        <v>#DIV/0!</v>
      </c>
      <c r="H67" s="204">
        <f t="shared" si="11"/>
        <v>1</v>
      </c>
    </row>
    <row r="68" spans="1:8" s="55" customFormat="1" ht="15.75" customHeight="1" x14ac:dyDescent="0.25">
      <c r="A68" s="97">
        <v>3433</v>
      </c>
      <c r="B68" s="97" t="s">
        <v>301</v>
      </c>
      <c r="C68" s="93" t="s">
        <v>79</v>
      </c>
      <c r="D68" s="94">
        <v>0</v>
      </c>
      <c r="E68" s="94">
        <v>0.68</v>
      </c>
      <c r="F68" s="94">
        <v>0.68</v>
      </c>
      <c r="G68" s="204" t="e">
        <f t="shared" si="10"/>
        <v>#DIV/0!</v>
      </c>
      <c r="H68" s="204">
        <f t="shared" si="11"/>
        <v>1</v>
      </c>
    </row>
    <row r="69" spans="1:8" x14ac:dyDescent="0.25">
      <c r="A69" s="110">
        <v>4</v>
      </c>
      <c r="B69" s="110"/>
      <c r="C69" s="83" t="s">
        <v>5</v>
      </c>
      <c r="D69" s="84">
        <f>D70</f>
        <v>515.83000000000004</v>
      </c>
      <c r="E69" s="84">
        <f>E70</f>
        <v>941.43000000000006</v>
      </c>
      <c r="F69" s="84">
        <f>F70</f>
        <v>208.15</v>
      </c>
      <c r="G69" s="203">
        <f t="shared" si="1"/>
        <v>0.40352441695907565</v>
      </c>
      <c r="H69" s="203">
        <f t="shared" si="2"/>
        <v>0.22109981623700115</v>
      </c>
    </row>
    <row r="70" spans="1:8" ht="24" x14ac:dyDescent="0.25">
      <c r="A70" s="106">
        <v>42</v>
      </c>
      <c r="B70" s="106"/>
      <c r="C70" s="86" t="s">
        <v>80</v>
      </c>
      <c r="D70" s="87">
        <f>D71+D74</f>
        <v>515.83000000000004</v>
      </c>
      <c r="E70" s="87">
        <f>E71+E74</f>
        <v>941.43000000000006</v>
      </c>
      <c r="F70" s="87">
        <f>F71+F74</f>
        <v>208.15</v>
      </c>
      <c r="G70" s="197">
        <f t="shared" si="1"/>
        <v>0.40352441695907565</v>
      </c>
      <c r="H70" s="197">
        <f t="shared" si="2"/>
        <v>0.22109981623700115</v>
      </c>
    </row>
    <row r="71" spans="1:8" x14ac:dyDescent="0.25">
      <c r="A71" s="108">
        <v>422</v>
      </c>
      <c r="B71" s="108"/>
      <c r="C71" s="109" t="s">
        <v>81</v>
      </c>
      <c r="D71" s="111">
        <f>D72+D73</f>
        <v>326.25</v>
      </c>
      <c r="E71" s="111">
        <f>SUM(E72:E73)</f>
        <v>705.71</v>
      </c>
      <c r="F71" s="111">
        <f>F73+F72</f>
        <v>0</v>
      </c>
      <c r="G71" s="204">
        <f t="shared" si="1"/>
        <v>0</v>
      </c>
      <c r="H71" s="204">
        <f t="shared" si="2"/>
        <v>0</v>
      </c>
    </row>
    <row r="72" spans="1:8" x14ac:dyDescent="0.25">
      <c r="A72" s="97">
        <v>4221</v>
      </c>
      <c r="B72" s="97" t="s">
        <v>194</v>
      </c>
      <c r="C72" s="93" t="s">
        <v>86</v>
      </c>
      <c r="D72" s="94">
        <v>326.25</v>
      </c>
      <c r="E72" s="94">
        <v>705.71</v>
      </c>
      <c r="F72" s="94">
        <v>0</v>
      </c>
      <c r="G72" s="204">
        <f t="shared" si="1"/>
        <v>0</v>
      </c>
      <c r="H72" s="204">
        <f t="shared" si="2"/>
        <v>0</v>
      </c>
    </row>
    <row r="73" spans="1:8" x14ac:dyDescent="0.25">
      <c r="A73" s="97">
        <v>4227</v>
      </c>
      <c r="B73" s="97" t="s">
        <v>195</v>
      </c>
      <c r="C73" s="93" t="s">
        <v>192</v>
      </c>
      <c r="D73" s="94">
        <v>0</v>
      </c>
      <c r="E73" s="94">
        <v>0</v>
      </c>
      <c r="F73" s="94">
        <v>0</v>
      </c>
      <c r="G73" s="204" t="e">
        <f t="shared" si="1"/>
        <v>#DIV/0!</v>
      </c>
      <c r="H73" s="204" t="e">
        <f t="shared" si="2"/>
        <v>#DIV/0!</v>
      </c>
    </row>
    <row r="74" spans="1:8" s="27" customFormat="1" ht="24" x14ac:dyDescent="0.25">
      <c r="A74" s="101">
        <v>424</v>
      </c>
      <c r="B74" s="101"/>
      <c r="C74" s="95" t="s">
        <v>128</v>
      </c>
      <c r="D74" s="96">
        <f>D75</f>
        <v>189.58</v>
      </c>
      <c r="E74" s="96">
        <f>E75</f>
        <v>235.72</v>
      </c>
      <c r="F74" s="111">
        <f>F75</f>
        <v>208.15</v>
      </c>
      <c r="G74" s="204">
        <f t="shared" si="1"/>
        <v>1.0979533706087139</v>
      </c>
      <c r="H74" s="204">
        <f t="shared" si="2"/>
        <v>0.88303919904972006</v>
      </c>
    </row>
    <row r="75" spans="1:8" x14ac:dyDescent="0.25">
      <c r="A75" s="97">
        <v>4241</v>
      </c>
      <c r="B75" s="97" t="s">
        <v>262</v>
      </c>
      <c r="C75" s="93" t="s">
        <v>263</v>
      </c>
      <c r="D75" s="94">
        <v>189.58</v>
      </c>
      <c r="E75" s="94">
        <v>235.72</v>
      </c>
      <c r="F75" s="94">
        <v>208.15</v>
      </c>
      <c r="G75" s="204">
        <f t="shared" si="1"/>
        <v>1.0979533706087139</v>
      </c>
      <c r="H75" s="204">
        <f t="shared" si="2"/>
        <v>0.88303919904972006</v>
      </c>
    </row>
    <row r="76" spans="1:8" x14ac:dyDescent="0.25">
      <c r="A76" s="270" t="s">
        <v>139</v>
      </c>
      <c r="B76" s="270"/>
      <c r="C76" s="270"/>
      <c r="D76" s="107">
        <f t="shared" ref="D76:F77" si="12">D77</f>
        <v>6153.58</v>
      </c>
      <c r="E76" s="199">
        <f t="shared" si="12"/>
        <v>8701.76</v>
      </c>
      <c r="F76" s="199">
        <f t="shared" si="12"/>
        <v>8200.9000000000015</v>
      </c>
      <c r="G76" s="200">
        <f t="shared" si="1"/>
        <v>1.3327038894432186</v>
      </c>
      <c r="H76" s="200">
        <f t="shared" si="2"/>
        <v>0.94244152906998135</v>
      </c>
    </row>
    <row r="77" spans="1:8" x14ac:dyDescent="0.25">
      <c r="A77" s="82">
        <v>3</v>
      </c>
      <c r="B77" s="82"/>
      <c r="C77" s="83" t="s">
        <v>57</v>
      </c>
      <c r="D77" s="84">
        <f t="shared" si="12"/>
        <v>6153.58</v>
      </c>
      <c r="E77" s="84">
        <f t="shared" si="12"/>
        <v>8701.76</v>
      </c>
      <c r="F77" s="84">
        <f t="shared" si="12"/>
        <v>8200.9000000000015</v>
      </c>
      <c r="G77" s="203">
        <f t="shared" si="1"/>
        <v>1.3327038894432186</v>
      </c>
      <c r="H77" s="203">
        <f t="shared" si="2"/>
        <v>0.94244152906998135</v>
      </c>
    </row>
    <row r="78" spans="1:8" x14ac:dyDescent="0.25">
      <c r="A78" s="85">
        <v>32</v>
      </c>
      <c r="B78" s="85"/>
      <c r="C78" s="86" t="s">
        <v>10</v>
      </c>
      <c r="D78" s="87">
        <f>D79+D84</f>
        <v>6153.58</v>
      </c>
      <c r="E78" s="87">
        <f>E79+E84+E86</f>
        <v>8701.76</v>
      </c>
      <c r="F78" s="87">
        <f>F79+F84+F86</f>
        <v>8200.9000000000015</v>
      </c>
      <c r="G78" s="197">
        <f t="shared" si="1"/>
        <v>1.3327038894432186</v>
      </c>
      <c r="H78" s="197">
        <f t="shared" si="2"/>
        <v>0.94244152906998135</v>
      </c>
    </row>
    <row r="79" spans="1:8" s="27" customFormat="1" x14ac:dyDescent="0.25">
      <c r="A79" s="108">
        <v>322</v>
      </c>
      <c r="B79" s="108"/>
      <c r="C79" s="109" t="s">
        <v>59</v>
      </c>
      <c r="D79" s="111">
        <f>SUM(D81:D83)</f>
        <v>502.25</v>
      </c>
      <c r="E79" s="111">
        <f>SUM(E80:E83)</f>
        <v>2483.69</v>
      </c>
      <c r="F79" s="111">
        <f>SUM(F80:F83)</f>
        <v>2033.65</v>
      </c>
      <c r="G79" s="204">
        <f t="shared" si="1"/>
        <v>4.049079143852663</v>
      </c>
      <c r="H79" s="204">
        <f t="shared" si="2"/>
        <v>0.81880186335653804</v>
      </c>
    </row>
    <row r="80" spans="1:8" s="55" customFormat="1" x14ac:dyDescent="0.25">
      <c r="A80" s="97">
        <v>3221</v>
      </c>
      <c r="B80" s="97" t="s">
        <v>302</v>
      </c>
      <c r="C80" s="93" t="s">
        <v>60</v>
      </c>
      <c r="D80" s="94">
        <v>0</v>
      </c>
      <c r="E80" s="94">
        <v>69.11</v>
      </c>
      <c r="F80" s="94">
        <v>95.76</v>
      </c>
      <c r="G80" s="223"/>
      <c r="H80" s="223"/>
    </row>
    <row r="81" spans="1:8" s="55" customFormat="1" x14ac:dyDescent="0.25">
      <c r="A81" s="97">
        <v>3222</v>
      </c>
      <c r="B81" s="97" t="s">
        <v>196</v>
      </c>
      <c r="C81" s="93" t="s">
        <v>61</v>
      </c>
      <c r="D81" s="94">
        <v>502.25</v>
      </c>
      <c r="E81" s="94">
        <v>872.47</v>
      </c>
      <c r="F81" s="94">
        <v>1015.79</v>
      </c>
      <c r="G81" s="204">
        <f t="shared" si="1"/>
        <v>2.0224788451966154</v>
      </c>
      <c r="H81" s="204">
        <f t="shared" si="2"/>
        <v>1.1642692585418408</v>
      </c>
    </row>
    <row r="82" spans="1:8" s="55" customFormat="1" x14ac:dyDescent="0.25">
      <c r="A82" s="97">
        <v>3225</v>
      </c>
      <c r="B82" s="97" t="s">
        <v>197</v>
      </c>
      <c r="C82" s="93" t="s">
        <v>63</v>
      </c>
      <c r="D82" s="94">
        <v>0</v>
      </c>
      <c r="E82" s="94">
        <v>1242.1099999999999</v>
      </c>
      <c r="F82" s="94">
        <v>618.24</v>
      </c>
      <c r="G82" s="204" t="e">
        <f t="shared" si="1"/>
        <v>#DIV/0!</v>
      </c>
      <c r="H82" s="204">
        <f t="shared" si="2"/>
        <v>0.49773369508336623</v>
      </c>
    </row>
    <row r="83" spans="1:8" s="55" customFormat="1" x14ac:dyDescent="0.25">
      <c r="A83" s="97">
        <v>3227</v>
      </c>
      <c r="B83" s="97" t="s">
        <v>199</v>
      </c>
      <c r="C83" s="93" t="s">
        <v>174</v>
      </c>
      <c r="D83" s="94">
        <v>0</v>
      </c>
      <c r="E83" s="94">
        <v>300</v>
      </c>
      <c r="F83" s="94">
        <v>303.86</v>
      </c>
      <c r="G83" s="204" t="e">
        <f t="shared" si="1"/>
        <v>#DIV/0!</v>
      </c>
      <c r="H83" s="204">
        <f t="shared" si="2"/>
        <v>1.0128666666666668</v>
      </c>
    </row>
    <row r="84" spans="1:8" s="27" customFormat="1" x14ac:dyDescent="0.25">
      <c r="A84" s="108">
        <v>323</v>
      </c>
      <c r="B84" s="108"/>
      <c r="C84" s="109" t="s">
        <v>64</v>
      </c>
      <c r="D84" s="111">
        <f>D85</f>
        <v>5651.33</v>
      </c>
      <c r="E84" s="111">
        <f>E85</f>
        <v>6213.12</v>
      </c>
      <c r="F84" s="111">
        <f>F85</f>
        <v>6162.3</v>
      </c>
      <c r="G84" s="204">
        <f t="shared" si="1"/>
        <v>1.0904158844024328</v>
      </c>
      <c r="H84" s="204">
        <f t="shared" si="2"/>
        <v>0.99182053461063047</v>
      </c>
    </row>
    <row r="85" spans="1:8" s="55" customFormat="1" x14ac:dyDescent="0.25">
      <c r="A85" s="97">
        <v>3239</v>
      </c>
      <c r="B85" s="97" t="s">
        <v>198</v>
      </c>
      <c r="C85" s="93" t="s">
        <v>70</v>
      </c>
      <c r="D85" s="94">
        <v>5651.33</v>
      </c>
      <c r="E85" s="94">
        <v>6213.12</v>
      </c>
      <c r="F85" s="94">
        <v>6162.3</v>
      </c>
      <c r="G85" s="204">
        <f t="shared" si="1"/>
        <v>1.0904158844024328</v>
      </c>
      <c r="H85" s="204">
        <f t="shared" si="2"/>
        <v>0.99182053461063047</v>
      </c>
    </row>
    <row r="86" spans="1:8" s="55" customFormat="1" x14ac:dyDescent="0.25">
      <c r="A86" s="108">
        <v>324</v>
      </c>
      <c r="B86" s="108"/>
      <c r="C86" s="109" t="s">
        <v>292</v>
      </c>
      <c r="D86" s="111">
        <f>D87</f>
        <v>0</v>
      </c>
      <c r="E86" s="111">
        <f>E87</f>
        <v>4.95</v>
      </c>
      <c r="F86" s="111">
        <f>F87</f>
        <v>4.95</v>
      </c>
      <c r="G86" s="204" t="e">
        <f t="shared" ref="G86:G87" si="13">F86/D86</f>
        <v>#DIV/0!</v>
      </c>
      <c r="H86" s="204">
        <f t="shared" ref="H86:H87" si="14">F86/E86</f>
        <v>1</v>
      </c>
    </row>
    <row r="87" spans="1:8" s="55" customFormat="1" ht="24" x14ac:dyDescent="0.25">
      <c r="A87" s="97">
        <v>3241</v>
      </c>
      <c r="B87" s="97" t="s">
        <v>303</v>
      </c>
      <c r="C87" s="93" t="s">
        <v>292</v>
      </c>
      <c r="D87" s="94">
        <v>0</v>
      </c>
      <c r="E87" s="94">
        <v>4.95</v>
      </c>
      <c r="F87" s="94">
        <v>4.95</v>
      </c>
      <c r="G87" s="204" t="e">
        <f t="shared" si="13"/>
        <v>#DIV/0!</v>
      </c>
      <c r="H87" s="204">
        <f t="shared" si="14"/>
        <v>1</v>
      </c>
    </row>
    <row r="88" spans="1:8" x14ac:dyDescent="0.25">
      <c r="A88" s="270" t="s">
        <v>82</v>
      </c>
      <c r="B88" s="270"/>
      <c r="C88" s="270"/>
      <c r="D88" s="107">
        <f>D89+D121</f>
        <v>1376778.45</v>
      </c>
      <c r="E88" s="199">
        <f>E89+E121</f>
        <v>1585918.1099999999</v>
      </c>
      <c r="F88" s="199">
        <f>F89+F121</f>
        <v>1594344.0500000003</v>
      </c>
      <c r="G88" s="200">
        <f t="shared" ref="G88:G147" si="15">F88/D88</f>
        <v>1.1580251346903347</v>
      </c>
      <c r="H88" s="200">
        <f t="shared" ref="H88:H147" si="16">F88/E88</f>
        <v>1.0053129729378023</v>
      </c>
    </row>
    <row r="89" spans="1:8" x14ac:dyDescent="0.25">
      <c r="A89" s="82">
        <v>3</v>
      </c>
      <c r="B89" s="82"/>
      <c r="C89" s="83" t="s">
        <v>57</v>
      </c>
      <c r="D89" s="84">
        <f>D90+D97+D111+D118+D114</f>
        <v>1376177.18</v>
      </c>
      <c r="E89" s="84">
        <f>E90+E97+E111+E114+E118</f>
        <v>1578043.7799999998</v>
      </c>
      <c r="F89" s="84">
        <f>F90+F97+F111+F114+F118</f>
        <v>1586380.7400000002</v>
      </c>
      <c r="G89" s="203">
        <f t="shared" si="15"/>
        <v>1.1527445470357243</v>
      </c>
      <c r="H89" s="203">
        <f t="shared" si="16"/>
        <v>1.0052830980392702</v>
      </c>
    </row>
    <row r="90" spans="1:8" x14ac:dyDescent="0.25">
      <c r="A90" s="85">
        <v>31</v>
      </c>
      <c r="B90" s="85"/>
      <c r="C90" s="86" t="s">
        <v>4</v>
      </c>
      <c r="D90" s="87">
        <f>D91+D93+D95</f>
        <v>1278057.42</v>
      </c>
      <c r="E90" s="87">
        <f>E91+E93+E95</f>
        <v>1496254.1099999999</v>
      </c>
      <c r="F90" s="87">
        <f>F91+F93+F95</f>
        <v>1506736.75</v>
      </c>
      <c r="G90" s="197">
        <f t="shared" si="15"/>
        <v>1.1789272738622338</v>
      </c>
      <c r="H90" s="197">
        <f t="shared" si="16"/>
        <v>1.0070059222761301</v>
      </c>
    </row>
    <row r="91" spans="1:8" s="27" customFormat="1" x14ac:dyDescent="0.25">
      <c r="A91" s="112">
        <v>311</v>
      </c>
      <c r="B91" s="112"/>
      <c r="C91" s="109" t="s">
        <v>19</v>
      </c>
      <c r="D91" s="111">
        <f>D92</f>
        <v>1055514.24</v>
      </c>
      <c r="E91" s="111">
        <f>SUM(E92)</f>
        <v>1241948.8899999999</v>
      </c>
      <c r="F91" s="111">
        <f t="shared" ref="F91" si="17">F92</f>
        <v>1251049.46</v>
      </c>
      <c r="G91" s="204">
        <f t="shared" si="15"/>
        <v>1.1852511435563389</v>
      </c>
      <c r="H91" s="204">
        <f t="shared" si="16"/>
        <v>1.0073276525896329</v>
      </c>
    </row>
    <row r="92" spans="1:8" s="55" customFormat="1" x14ac:dyDescent="0.25">
      <c r="A92" s="97">
        <v>3111</v>
      </c>
      <c r="B92" s="97" t="s">
        <v>200</v>
      </c>
      <c r="C92" s="93" t="s">
        <v>20</v>
      </c>
      <c r="D92" s="94">
        <v>1055514.24</v>
      </c>
      <c r="E92" s="94">
        <v>1241948.8899999999</v>
      </c>
      <c r="F92" s="94">
        <v>1251049.46</v>
      </c>
      <c r="G92" s="204">
        <f t="shared" si="15"/>
        <v>1.1852511435563389</v>
      </c>
      <c r="H92" s="204">
        <f t="shared" si="16"/>
        <v>1.0073276525896329</v>
      </c>
    </row>
    <row r="93" spans="1:8" s="27" customFormat="1" x14ac:dyDescent="0.25">
      <c r="A93" s="112">
        <v>312</v>
      </c>
      <c r="B93" s="112"/>
      <c r="C93" s="109" t="s">
        <v>83</v>
      </c>
      <c r="D93" s="111">
        <f>D94</f>
        <v>48299.45</v>
      </c>
      <c r="E93" s="111">
        <f>SUM(E94:E94)</f>
        <v>49383.66</v>
      </c>
      <c r="F93" s="111">
        <f>F94</f>
        <v>49264.18</v>
      </c>
      <c r="G93" s="204">
        <f t="shared" si="15"/>
        <v>1.019973933450588</v>
      </c>
      <c r="H93" s="204">
        <f t="shared" si="16"/>
        <v>0.99758057624728502</v>
      </c>
    </row>
    <row r="94" spans="1:8" s="55" customFormat="1" x14ac:dyDescent="0.25">
      <c r="A94" s="97">
        <v>3121</v>
      </c>
      <c r="B94" s="97" t="s">
        <v>201</v>
      </c>
      <c r="C94" s="93" t="s">
        <v>83</v>
      </c>
      <c r="D94" s="94">
        <v>48299.45</v>
      </c>
      <c r="E94" s="94">
        <v>49383.66</v>
      </c>
      <c r="F94" s="94">
        <v>49264.18</v>
      </c>
      <c r="G94" s="204">
        <f t="shared" si="15"/>
        <v>1.019973933450588</v>
      </c>
      <c r="H94" s="204">
        <f t="shared" si="16"/>
        <v>0.99758057624728502</v>
      </c>
    </row>
    <row r="95" spans="1:8" s="27" customFormat="1" x14ac:dyDescent="0.25">
      <c r="A95" s="112">
        <v>313</v>
      </c>
      <c r="B95" s="112"/>
      <c r="C95" s="109" t="s">
        <v>84</v>
      </c>
      <c r="D95" s="111">
        <f>SUM(D96:D96)</f>
        <v>174243.73</v>
      </c>
      <c r="E95" s="111">
        <f>SUM(E96:E96)</f>
        <v>204921.56</v>
      </c>
      <c r="F95" s="111">
        <f>F96</f>
        <v>206423.11</v>
      </c>
      <c r="G95" s="204">
        <f t="shared" si="15"/>
        <v>1.1846802751525118</v>
      </c>
      <c r="H95" s="204">
        <f t="shared" si="16"/>
        <v>1.0073274378742774</v>
      </c>
    </row>
    <row r="96" spans="1:8" s="55" customFormat="1" x14ac:dyDescent="0.25">
      <c r="A96" s="97">
        <v>3132</v>
      </c>
      <c r="B96" s="97" t="s">
        <v>202</v>
      </c>
      <c r="C96" s="93" t="s">
        <v>85</v>
      </c>
      <c r="D96" s="94">
        <v>174243.73</v>
      </c>
      <c r="E96" s="94">
        <v>204921.56</v>
      </c>
      <c r="F96" s="94">
        <v>206423.11</v>
      </c>
      <c r="G96" s="204">
        <f t="shared" si="15"/>
        <v>1.1846802751525118</v>
      </c>
      <c r="H96" s="204">
        <f t="shared" si="16"/>
        <v>1.0073274378742774</v>
      </c>
    </row>
    <row r="97" spans="1:8" s="27" customFormat="1" x14ac:dyDescent="0.25">
      <c r="A97" s="106">
        <v>32</v>
      </c>
      <c r="B97" s="106"/>
      <c r="C97" s="86" t="s">
        <v>10</v>
      </c>
      <c r="D97" s="87">
        <f>D98+D100+D104+D108</f>
        <v>85465.56</v>
      </c>
      <c r="E97" s="87">
        <f>E98+E100+E104+E108</f>
        <v>68561.679999999993</v>
      </c>
      <c r="F97" s="87">
        <f>F98+F100+F104+F108</f>
        <v>66466.34</v>
      </c>
      <c r="G97" s="197">
        <f t="shared" si="15"/>
        <v>0.77769735551958008</v>
      </c>
      <c r="H97" s="197">
        <f t="shared" si="16"/>
        <v>0.96943861352288918</v>
      </c>
    </row>
    <row r="98" spans="1:8" s="27" customFormat="1" x14ac:dyDescent="0.25">
      <c r="A98" s="112">
        <v>321</v>
      </c>
      <c r="B98" s="112"/>
      <c r="C98" s="109" t="s">
        <v>21</v>
      </c>
      <c r="D98" s="111">
        <f>D99</f>
        <v>53899.86</v>
      </c>
      <c r="E98" s="111">
        <f t="shared" ref="E98:F98" si="18">E99</f>
        <v>57796.28</v>
      </c>
      <c r="F98" s="111">
        <f t="shared" si="18"/>
        <v>57700.94</v>
      </c>
      <c r="G98" s="204">
        <f t="shared" si="15"/>
        <v>1.070521147921349</v>
      </c>
      <c r="H98" s="204">
        <f t="shared" si="16"/>
        <v>0.99835041286394222</v>
      </c>
    </row>
    <row r="99" spans="1:8" s="55" customFormat="1" ht="24" x14ac:dyDescent="0.25">
      <c r="A99" s="97">
        <v>3212</v>
      </c>
      <c r="B99" s="97" t="s">
        <v>203</v>
      </c>
      <c r="C99" s="93" t="s">
        <v>209</v>
      </c>
      <c r="D99" s="94">
        <v>53899.86</v>
      </c>
      <c r="E99" s="94">
        <v>57796.28</v>
      </c>
      <c r="F99" s="94">
        <v>57700.94</v>
      </c>
      <c r="G99" s="204">
        <f t="shared" si="15"/>
        <v>1.070521147921349</v>
      </c>
      <c r="H99" s="204">
        <f t="shared" si="16"/>
        <v>0.99835041286394222</v>
      </c>
    </row>
    <row r="100" spans="1:8" s="27" customFormat="1" x14ac:dyDescent="0.25">
      <c r="A100" s="108">
        <v>322</v>
      </c>
      <c r="B100" s="108"/>
      <c r="C100" s="109" t="s">
        <v>59</v>
      </c>
      <c r="D100" s="111">
        <f>D102+D103</f>
        <v>0</v>
      </c>
      <c r="E100" s="111">
        <f>SUM(E101:E103)</f>
        <v>5773.4</v>
      </c>
      <c r="F100" s="111">
        <f>SUM(F101:F103)</f>
        <v>3773.4</v>
      </c>
      <c r="G100" s="204" t="e">
        <f t="shared" si="15"/>
        <v>#DIV/0!</v>
      </c>
      <c r="H100" s="204">
        <f t="shared" si="16"/>
        <v>0.65358367686285379</v>
      </c>
    </row>
    <row r="101" spans="1:8" s="55" customFormat="1" x14ac:dyDescent="0.25">
      <c r="A101" s="97">
        <v>3221</v>
      </c>
      <c r="B101" s="97" t="s">
        <v>304</v>
      </c>
      <c r="C101" s="93" t="s">
        <v>60</v>
      </c>
      <c r="D101" s="94">
        <v>0</v>
      </c>
      <c r="E101" s="94">
        <v>5773.4</v>
      </c>
      <c r="F101" s="94">
        <v>3773.4</v>
      </c>
      <c r="G101" s="223"/>
      <c r="H101" s="223"/>
    </row>
    <row r="102" spans="1:8" s="55" customFormat="1" x14ac:dyDescent="0.25">
      <c r="A102" s="97">
        <v>3222</v>
      </c>
      <c r="B102" s="97" t="s">
        <v>205</v>
      </c>
      <c r="C102" s="93" t="s">
        <v>61</v>
      </c>
      <c r="D102" s="94">
        <v>0</v>
      </c>
      <c r="E102" s="94">
        <v>0</v>
      </c>
      <c r="F102" s="94">
        <v>0</v>
      </c>
      <c r="G102" s="204" t="e">
        <f t="shared" si="15"/>
        <v>#DIV/0!</v>
      </c>
      <c r="H102" s="204" t="e">
        <f t="shared" si="16"/>
        <v>#DIV/0!</v>
      </c>
    </row>
    <row r="103" spans="1:8" s="55" customFormat="1" x14ac:dyDescent="0.25">
      <c r="A103" s="97">
        <v>3225</v>
      </c>
      <c r="B103" s="97" t="s">
        <v>204</v>
      </c>
      <c r="C103" s="93" t="s">
        <v>63</v>
      </c>
      <c r="D103" s="94">
        <v>0</v>
      </c>
      <c r="E103" s="94">
        <v>0</v>
      </c>
      <c r="F103" s="94">
        <v>0</v>
      </c>
      <c r="G103" s="204" t="e">
        <f t="shared" si="15"/>
        <v>#DIV/0!</v>
      </c>
      <c r="H103" s="204" t="e">
        <f t="shared" si="16"/>
        <v>#DIV/0!</v>
      </c>
    </row>
    <row r="104" spans="1:8" s="27" customFormat="1" x14ac:dyDescent="0.25">
      <c r="A104" s="108">
        <v>323</v>
      </c>
      <c r="B104" s="108"/>
      <c r="C104" s="109" t="s">
        <v>64</v>
      </c>
      <c r="D104" s="111">
        <f>D105+D106+D107</f>
        <v>27589.7</v>
      </c>
      <c r="E104" s="111">
        <f>SUM(E105:E107)</f>
        <v>0</v>
      </c>
      <c r="F104" s="111">
        <f t="shared" ref="F104" si="19">F105+F106+F107</f>
        <v>0</v>
      </c>
      <c r="G104" s="204">
        <f t="shared" si="15"/>
        <v>0</v>
      </c>
      <c r="H104" s="204" t="e">
        <f t="shared" si="16"/>
        <v>#DIV/0!</v>
      </c>
    </row>
    <row r="105" spans="1:8" s="55" customFormat="1" x14ac:dyDescent="0.25">
      <c r="A105" s="97">
        <v>3236</v>
      </c>
      <c r="B105" s="97" t="s">
        <v>206</v>
      </c>
      <c r="C105" s="93" t="s">
        <v>67</v>
      </c>
      <c r="D105" s="94">
        <v>0</v>
      </c>
      <c r="E105" s="94">
        <v>0</v>
      </c>
      <c r="F105" s="94">
        <v>0</v>
      </c>
      <c r="G105" s="204" t="e">
        <f t="shared" si="15"/>
        <v>#DIV/0!</v>
      </c>
      <c r="H105" s="204" t="e">
        <f t="shared" si="16"/>
        <v>#DIV/0!</v>
      </c>
    </row>
    <row r="106" spans="1:8" s="55" customFormat="1" x14ac:dyDescent="0.25">
      <c r="A106" s="97">
        <v>3237</v>
      </c>
      <c r="B106" s="97" t="s">
        <v>207</v>
      </c>
      <c r="C106" s="93" t="s">
        <v>68</v>
      </c>
      <c r="D106" s="94">
        <v>0</v>
      </c>
      <c r="E106" s="94">
        <v>0</v>
      </c>
      <c r="F106" s="94">
        <v>0</v>
      </c>
      <c r="G106" s="204" t="e">
        <f t="shared" si="15"/>
        <v>#DIV/0!</v>
      </c>
      <c r="H106" s="204" t="e">
        <f t="shared" si="16"/>
        <v>#DIV/0!</v>
      </c>
    </row>
    <row r="107" spans="1:8" s="55" customFormat="1" x14ac:dyDescent="0.25">
      <c r="A107" s="97">
        <v>3239</v>
      </c>
      <c r="B107" s="97" t="s">
        <v>208</v>
      </c>
      <c r="C107" s="93" t="s">
        <v>70</v>
      </c>
      <c r="D107" s="94">
        <v>27589.7</v>
      </c>
      <c r="E107" s="94">
        <v>0</v>
      </c>
      <c r="F107" s="94">
        <v>0</v>
      </c>
      <c r="G107" s="204">
        <f t="shared" si="15"/>
        <v>0</v>
      </c>
      <c r="H107" s="204" t="e">
        <f t="shared" si="16"/>
        <v>#DIV/0!</v>
      </c>
    </row>
    <row r="108" spans="1:8" s="27" customFormat="1" x14ac:dyDescent="0.25">
      <c r="A108" s="108">
        <v>329</v>
      </c>
      <c r="B108" s="108"/>
      <c r="C108" s="109" t="s">
        <v>71</v>
      </c>
      <c r="D108" s="111">
        <f>D109+D110</f>
        <v>3976</v>
      </c>
      <c r="E108" s="111">
        <f t="shared" ref="E108:F108" si="20">E109+E110</f>
        <v>4992</v>
      </c>
      <c r="F108" s="111">
        <f t="shared" si="20"/>
        <v>4992</v>
      </c>
      <c r="G108" s="204">
        <f t="shared" si="15"/>
        <v>1.255533199195171</v>
      </c>
      <c r="H108" s="204">
        <f t="shared" si="16"/>
        <v>1</v>
      </c>
    </row>
    <row r="109" spans="1:8" s="55" customFormat="1" x14ac:dyDescent="0.25">
      <c r="A109" s="97">
        <v>3295</v>
      </c>
      <c r="B109" s="97" t="s">
        <v>210</v>
      </c>
      <c r="C109" s="93" t="s">
        <v>75</v>
      </c>
      <c r="D109" s="94">
        <v>3976</v>
      </c>
      <c r="E109" s="94">
        <v>4992</v>
      </c>
      <c r="F109" s="94">
        <v>4992</v>
      </c>
      <c r="G109" s="204">
        <f t="shared" si="15"/>
        <v>1.255533199195171</v>
      </c>
      <c r="H109" s="204">
        <f t="shared" si="16"/>
        <v>1</v>
      </c>
    </row>
    <row r="110" spans="1:8" s="55" customFormat="1" x14ac:dyDescent="0.25">
      <c r="A110" s="97">
        <v>3296</v>
      </c>
      <c r="B110" s="97" t="s">
        <v>211</v>
      </c>
      <c r="C110" s="93" t="s">
        <v>120</v>
      </c>
      <c r="D110" s="94">
        <v>0</v>
      </c>
      <c r="E110" s="94">
        <v>0</v>
      </c>
      <c r="F110" s="94">
        <v>0</v>
      </c>
      <c r="G110" s="204" t="e">
        <f t="shared" si="15"/>
        <v>#DIV/0!</v>
      </c>
      <c r="H110" s="204" t="e">
        <f t="shared" si="16"/>
        <v>#DIV/0!</v>
      </c>
    </row>
    <row r="111" spans="1:8" s="27" customFormat="1" x14ac:dyDescent="0.25">
      <c r="A111" s="106">
        <v>34</v>
      </c>
      <c r="B111" s="106"/>
      <c r="C111" s="86" t="s">
        <v>76</v>
      </c>
      <c r="D111" s="87">
        <f>D112</f>
        <v>0</v>
      </c>
      <c r="E111" s="87">
        <f t="shared" ref="E111" si="21">E112</f>
        <v>0</v>
      </c>
      <c r="F111" s="87">
        <f>F112</f>
        <v>0</v>
      </c>
      <c r="G111" s="197" t="e">
        <f t="shared" si="15"/>
        <v>#DIV/0!</v>
      </c>
      <c r="H111" s="197" t="e">
        <f t="shared" si="16"/>
        <v>#DIV/0!</v>
      </c>
    </row>
    <row r="112" spans="1:8" s="27" customFormat="1" x14ac:dyDescent="0.25">
      <c r="A112" s="108">
        <v>343</v>
      </c>
      <c r="B112" s="108"/>
      <c r="C112" s="109" t="s">
        <v>77</v>
      </c>
      <c r="D112" s="111">
        <f>D113</f>
        <v>0</v>
      </c>
      <c r="E112" s="111">
        <f>E113</f>
        <v>0</v>
      </c>
      <c r="F112" s="111">
        <f>F113</f>
        <v>0</v>
      </c>
      <c r="G112" s="204" t="e">
        <f t="shared" si="15"/>
        <v>#DIV/0!</v>
      </c>
      <c r="H112" s="204" t="e">
        <f t="shared" si="16"/>
        <v>#DIV/0!</v>
      </c>
    </row>
    <row r="113" spans="1:8" s="55" customFormat="1" x14ac:dyDescent="0.25">
      <c r="A113" s="97">
        <v>3433</v>
      </c>
      <c r="B113" s="97" t="s">
        <v>212</v>
      </c>
      <c r="C113" s="93" t="s">
        <v>79</v>
      </c>
      <c r="D113" s="94">
        <v>0</v>
      </c>
      <c r="E113" s="94">
        <v>0</v>
      </c>
      <c r="F113" s="94">
        <v>0</v>
      </c>
      <c r="G113" s="204" t="e">
        <f t="shared" si="15"/>
        <v>#DIV/0!</v>
      </c>
      <c r="H113" s="204" t="e">
        <f t="shared" si="16"/>
        <v>#DIV/0!</v>
      </c>
    </row>
    <row r="114" spans="1:8" s="76" customFormat="1" x14ac:dyDescent="0.25">
      <c r="A114" s="106">
        <v>37</v>
      </c>
      <c r="B114" s="106"/>
      <c r="C114" s="86" t="s">
        <v>218</v>
      </c>
      <c r="D114" s="87">
        <f>D115</f>
        <v>12111.2</v>
      </c>
      <c r="E114" s="87">
        <f t="shared" ref="E114:F114" si="22">E115</f>
        <v>12719.89</v>
      </c>
      <c r="F114" s="87">
        <f t="shared" si="22"/>
        <v>12669.55</v>
      </c>
      <c r="G114" s="197">
        <f t="shared" si="15"/>
        <v>1.0461019552150075</v>
      </c>
      <c r="H114" s="197">
        <f t="shared" si="16"/>
        <v>0.99604241860582121</v>
      </c>
    </row>
    <row r="115" spans="1:8" s="27" customFormat="1" ht="24" x14ac:dyDescent="0.25">
      <c r="A115" s="108">
        <v>372</v>
      </c>
      <c r="B115" s="108"/>
      <c r="C115" s="109" t="s">
        <v>143</v>
      </c>
      <c r="D115" s="111">
        <f>D117</f>
        <v>12111.2</v>
      </c>
      <c r="E115" s="111">
        <f>E117+E116</f>
        <v>12719.89</v>
      </c>
      <c r="F115" s="111">
        <f>F117+F116</f>
        <v>12669.55</v>
      </c>
      <c r="G115" s="204">
        <f t="shared" si="15"/>
        <v>1.0461019552150075</v>
      </c>
      <c r="H115" s="204">
        <f t="shared" si="16"/>
        <v>0.99604241860582121</v>
      </c>
    </row>
    <row r="116" spans="1:8" s="55" customFormat="1" x14ac:dyDescent="0.25">
      <c r="A116" s="97">
        <v>3721</v>
      </c>
      <c r="B116" s="97" t="s">
        <v>305</v>
      </c>
      <c r="C116" s="93" t="s">
        <v>293</v>
      </c>
      <c r="D116" s="94">
        <v>0</v>
      </c>
      <c r="E116" s="94">
        <v>274.56</v>
      </c>
      <c r="F116" s="94">
        <v>224.22</v>
      </c>
      <c r="G116" s="223"/>
      <c r="H116" s="223"/>
    </row>
    <row r="117" spans="1:8" s="55" customFormat="1" x14ac:dyDescent="0.25">
      <c r="A117" s="97">
        <v>3722</v>
      </c>
      <c r="B117" s="97" t="s">
        <v>217</v>
      </c>
      <c r="C117" s="93" t="s">
        <v>144</v>
      </c>
      <c r="D117" s="94">
        <v>12111.2</v>
      </c>
      <c r="E117" s="94">
        <v>12445.33</v>
      </c>
      <c r="F117" s="94">
        <v>12445.33</v>
      </c>
      <c r="G117" s="204">
        <f t="shared" si="15"/>
        <v>1.0275885131118303</v>
      </c>
      <c r="H117" s="204">
        <f t="shared" si="16"/>
        <v>1</v>
      </c>
    </row>
    <row r="118" spans="1:8" x14ac:dyDescent="0.25">
      <c r="A118" s="106">
        <v>38</v>
      </c>
      <c r="B118" s="106"/>
      <c r="C118" s="86" t="s">
        <v>268</v>
      </c>
      <c r="D118" s="87">
        <f t="shared" ref="D118:F119" si="23">D119</f>
        <v>543</v>
      </c>
      <c r="E118" s="87">
        <f t="shared" si="23"/>
        <v>508.1</v>
      </c>
      <c r="F118" s="87">
        <f t="shared" si="23"/>
        <v>508.1</v>
      </c>
      <c r="G118" s="197">
        <f t="shared" si="15"/>
        <v>0.93572744014732967</v>
      </c>
      <c r="H118" s="197">
        <f t="shared" si="16"/>
        <v>1</v>
      </c>
    </row>
    <row r="119" spans="1:8" s="27" customFormat="1" x14ac:dyDescent="0.25">
      <c r="A119" s="108">
        <v>381</v>
      </c>
      <c r="B119" s="108"/>
      <c r="C119" s="109" t="s">
        <v>98</v>
      </c>
      <c r="D119" s="111">
        <f t="shared" si="23"/>
        <v>543</v>
      </c>
      <c r="E119" s="111">
        <f t="shared" si="23"/>
        <v>508.1</v>
      </c>
      <c r="F119" s="111">
        <f t="shared" si="23"/>
        <v>508.1</v>
      </c>
      <c r="G119" s="204">
        <f t="shared" si="15"/>
        <v>0.93572744014732967</v>
      </c>
      <c r="H119" s="204">
        <f t="shared" si="16"/>
        <v>1</v>
      </c>
    </row>
    <row r="120" spans="1:8" s="55" customFormat="1" x14ac:dyDescent="0.25">
      <c r="A120" s="97">
        <v>3812</v>
      </c>
      <c r="B120" s="97" t="s">
        <v>213</v>
      </c>
      <c r="C120" s="93" t="s">
        <v>125</v>
      </c>
      <c r="D120" s="94">
        <v>543</v>
      </c>
      <c r="E120" s="94">
        <v>508.1</v>
      </c>
      <c r="F120" s="94">
        <v>508.1</v>
      </c>
      <c r="G120" s="204">
        <f t="shared" si="15"/>
        <v>0.93572744014732967</v>
      </c>
      <c r="H120" s="204">
        <f t="shared" si="16"/>
        <v>1</v>
      </c>
    </row>
    <row r="121" spans="1:8" x14ac:dyDescent="0.25">
      <c r="A121" s="110">
        <v>4</v>
      </c>
      <c r="B121" s="110"/>
      <c r="C121" s="83" t="s">
        <v>5</v>
      </c>
      <c r="D121" s="84">
        <f>D122</f>
        <v>601.27</v>
      </c>
      <c r="E121" s="84">
        <f>E122</f>
        <v>7874.33</v>
      </c>
      <c r="F121" s="84">
        <f>F122</f>
        <v>7963.3099999999995</v>
      </c>
      <c r="G121" s="203">
        <f t="shared" si="15"/>
        <v>13.244149882748182</v>
      </c>
      <c r="H121" s="203">
        <f t="shared" si="16"/>
        <v>1.0113000090166402</v>
      </c>
    </row>
    <row r="122" spans="1:8" ht="24" x14ac:dyDescent="0.25">
      <c r="A122" s="106">
        <v>42</v>
      </c>
      <c r="B122" s="106"/>
      <c r="C122" s="86" t="s">
        <v>80</v>
      </c>
      <c r="D122" s="87">
        <f>D123+D128</f>
        <v>601.27</v>
      </c>
      <c r="E122" s="87">
        <f>E123+E128+E126</f>
        <v>7874.33</v>
      </c>
      <c r="F122" s="87">
        <f>F123+F128+F126</f>
        <v>7963.3099999999995</v>
      </c>
      <c r="G122" s="197">
        <f t="shared" si="15"/>
        <v>13.244149882748182</v>
      </c>
      <c r="H122" s="197">
        <f t="shared" si="16"/>
        <v>1.0113000090166402</v>
      </c>
    </row>
    <row r="123" spans="1:8" s="27" customFormat="1" x14ac:dyDescent="0.25">
      <c r="A123" s="108">
        <v>422</v>
      </c>
      <c r="B123" s="108"/>
      <c r="C123" s="109" t="s">
        <v>81</v>
      </c>
      <c r="D123" s="111">
        <f>D124+D125</f>
        <v>0</v>
      </c>
      <c r="E123" s="111">
        <f t="shared" ref="E123:F123" si="24">E124+E125</f>
        <v>0</v>
      </c>
      <c r="F123" s="111">
        <f t="shared" si="24"/>
        <v>0</v>
      </c>
      <c r="G123" s="204" t="e">
        <f t="shared" si="15"/>
        <v>#DIV/0!</v>
      </c>
      <c r="H123" s="204" t="e">
        <f t="shared" si="16"/>
        <v>#DIV/0!</v>
      </c>
    </row>
    <row r="124" spans="1:8" s="55" customFormat="1" x14ac:dyDescent="0.25">
      <c r="A124" s="97">
        <v>4221</v>
      </c>
      <c r="B124" s="97" t="s">
        <v>216</v>
      </c>
      <c r="C124" s="93" t="s">
        <v>86</v>
      </c>
      <c r="D124" s="94">
        <v>0</v>
      </c>
      <c r="E124" s="94">
        <v>0</v>
      </c>
      <c r="F124" s="94">
        <v>0</v>
      </c>
      <c r="G124" s="204" t="e">
        <f t="shared" si="15"/>
        <v>#DIV/0!</v>
      </c>
      <c r="H124" s="204" t="e">
        <f t="shared" si="16"/>
        <v>#DIV/0!</v>
      </c>
    </row>
    <row r="125" spans="1:8" s="55" customFormat="1" x14ac:dyDescent="0.25">
      <c r="A125" s="97">
        <v>4227</v>
      </c>
      <c r="B125" s="97" t="s">
        <v>214</v>
      </c>
      <c r="C125" s="93" t="s">
        <v>192</v>
      </c>
      <c r="D125" s="94">
        <v>0</v>
      </c>
      <c r="E125" s="94">
        <v>0</v>
      </c>
      <c r="F125" s="94">
        <v>0</v>
      </c>
      <c r="G125" s="204" t="e">
        <f t="shared" si="15"/>
        <v>#DIV/0!</v>
      </c>
      <c r="H125" s="204" t="e">
        <f t="shared" si="16"/>
        <v>#DIV/0!</v>
      </c>
    </row>
    <row r="126" spans="1:8" s="55" customFormat="1" x14ac:dyDescent="0.25">
      <c r="A126" s="108">
        <v>423</v>
      </c>
      <c r="B126" s="108"/>
      <c r="C126" s="109" t="s">
        <v>294</v>
      </c>
      <c r="D126" s="111">
        <f>D127+D128</f>
        <v>601.27</v>
      </c>
      <c r="E126" s="111">
        <f>E127</f>
        <v>6000</v>
      </c>
      <c r="F126" s="111">
        <f>F127</f>
        <v>6000</v>
      </c>
      <c r="G126" s="204">
        <f t="shared" ref="G126:G127" si="25">F126/D126</f>
        <v>9.97887804147887</v>
      </c>
      <c r="H126" s="204">
        <f t="shared" ref="H126:H127" si="26">F126/E126</f>
        <v>1</v>
      </c>
    </row>
    <row r="127" spans="1:8" s="55" customFormat="1" x14ac:dyDescent="0.25">
      <c r="A127" s="97">
        <v>4231</v>
      </c>
      <c r="B127" s="97" t="s">
        <v>306</v>
      </c>
      <c r="C127" s="93" t="s">
        <v>295</v>
      </c>
      <c r="D127" s="94">
        <v>0</v>
      </c>
      <c r="E127" s="94">
        <v>6000</v>
      </c>
      <c r="F127" s="94">
        <v>6000</v>
      </c>
      <c r="G127" s="204" t="e">
        <f t="shared" si="25"/>
        <v>#DIV/0!</v>
      </c>
      <c r="H127" s="204">
        <f t="shared" si="26"/>
        <v>1</v>
      </c>
    </row>
    <row r="128" spans="1:8" s="27" customFormat="1" ht="24" x14ac:dyDescent="0.25">
      <c r="A128" s="108">
        <v>424</v>
      </c>
      <c r="B128" s="108"/>
      <c r="C128" s="109" t="s">
        <v>128</v>
      </c>
      <c r="D128" s="111">
        <f>D129</f>
        <v>601.27</v>
      </c>
      <c r="E128" s="111">
        <f t="shared" ref="E128:F128" si="27">E129</f>
        <v>1874.33</v>
      </c>
      <c r="F128" s="111">
        <f t="shared" si="27"/>
        <v>1963.31</v>
      </c>
      <c r="G128" s="204">
        <f t="shared" si="15"/>
        <v>3.2652718412693131</v>
      </c>
      <c r="H128" s="204">
        <f t="shared" si="16"/>
        <v>1.0474729636723523</v>
      </c>
    </row>
    <row r="129" spans="1:8" x14ac:dyDescent="0.25">
      <c r="A129" s="97">
        <v>4241</v>
      </c>
      <c r="B129" s="97" t="s">
        <v>215</v>
      </c>
      <c r="C129" s="93" t="s">
        <v>129</v>
      </c>
      <c r="D129" s="94">
        <v>601.27</v>
      </c>
      <c r="E129" s="94">
        <v>1874.33</v>
      </c>
      <c r="F129" s="94">
        <v>1963.31</v>
      </c>
      <c r="G129" s="204">
        <f t="shared" si="15"/>
        <v>3.2652718412693131</v>
      </c>
      <c r="H129" s="204">
        <f t="shared" si="16"/>
        <v>1.0474729636723523</v>
      </c>
    </row>
    <row r="130" spans="1:8" x14ac:dyDescent="0.25">
      <c r="A130" s="270" t="s">
        <v>87</v>
      </c>
      <c r="B130" s="270"/>
      <c r="C130" s="270"/>
      <c r="D130" s="107">
        <f>D131+D138</f>
        <v>532.80999999999995</v>
      </c>
      <c r="E130" s="107">
        <f>E131+E138</f>
        <v>1016.72</v>
      </c>
      <c r="F130" s="107">
        <f>F131+F138</f>
        <v>0</v>
      </c>
      <c r="G130" s="200">
        <f t="shared" si="15"/>
        <v>0</v>
      </c>
      <c r="H130" s="200">
        <f t="shared" si="16"/>
        <v>0</v>
      </c>
    </row>
    <row r="131" spans="1:8" x14ac:dyDescent="0.25">
      <c r="A131" s="82">
        <v>3</v>
      </c>
      <c r="B131" s="82"/>
      <c r="C131" s="83" t="s">
        <v>57</v>
      </c>
      <c r="D131" s="84">
        <f>D132</f>
        <v>222.81</v>
      </c>
      <c r="E131" s="84">
        <f>E132</f>
        <v>235.01</v>
      </c>
      <c r="F131" s="84">
        <f t="shared" ref="F131" si="28">F132</f>
        <v>0</v>
      </c>
      <c r="G131" s="203">
        <f t="shared" si="15"/>
        <v>0</v>
      </c>
      <c r="H131" s="203">
        <f t="shared" si="16"/>
        <v>0</v>
      </c>
    </row>
    <row r="132" spans="1:8" s="27" customFormat="1" x14ac:dyDescent="0.25">
      <c r="A132" s="85">
        <v>32</v>
      </c>
      <c r="B132" s="85"/>
      <c r="C132" s="86" t="s">
        <v>10</v>
      </c>
      <c r="D132" s="87">
        <f>D133+D136</f>
        <v>222.81</v>
      </c>
      <c r="E132" s="87">
        <f>E133</f>
        <v>235.01</v>
      </c>
      <c r="F132" s="87">
        <f>F133</f>
        <v>0</v>
      </c>
      <c r="G132" s="197">
        <f t="shared" si="15"/>
        <v>0</v>
      </c>
      <c r="H132" s="197">
        <f t="shared" si="16"/>
        <v>0</v>
      </c>
    </row>
    <row r="133" spans="1:8" s="27" customFormat="1" x14ac:dyDescent="0.25">
      <c r="A133" s="88">
        <v>322</v>
      </c>
      <c r="B133" s="88"/>
      <c r="C133" s="95" t="s">
        <v>59</v>
      </c>
      <c r="D133" s="96">
        <f>D135+D134</f>
        <v>222.81</v>
      </c>
      <c r="E133" s="96">
        <f>E135</f>
        <v>235.01</v>
      </c>
      <c r="F133" s="111">
        <f>F134+F135</f>
        <v>0</v>
      </c>
      <c r="G133" s="204">
        <f t="shared" si="15"/>
        <v>0</v>
      </c>
      <c r="H133" s="204">
        <f t="shared" si="16"/>
        <v>0</v>
      </c>
    </row>
    <row r="134" spans="1:8" s="55" customFormat="1" x14ac:dyDescent="0.25">
      <c r="A134" s="89">
        <v>3221</v>
      </c>
      <c r="B134" s="89" t="s">
        <v>307</v>
      </c>
      <c r="C134" s="90" t="s">
        <v>60</v>
      </c>
      <c r="D134" s="91">
        <v>222.81</v>
      </c>
      <c r="E134" s="91">
        <v>0</v>
      </c>
      <c r="F134" s="94">
        <v>0</v>
      </c>
      <c r="G134" s="204">
        <f t="shared" si="15"/>
        <v>0</v>
      </c>
      <c r="H134" s="204" t="e">
        <f t="shared" si="16"/>
        <v>#DIV/0!</v>
      </c>
    </row>
    <row r="135" spans="1:8" s="55" customFormat="1" x14ac:dyDescent="0.25">
      <c r="A135" s="97">
        <v>3225</v>
      </c>
      <c r="B135" s="97" t="s">
        <v>219</v>
      </c>
      <c r="C135" s="93" t="s">
        <v>63</v>
      </c>
      <c r="D135" s="94">
        <v>0</v>
      </c>
      <c r="E135" s="94">
        <v>235.01</v>
      </c>
      <c r="F135" s="94">
        <v>0</v>
      </c>
      <c r="G135" s="204" t="e">
        <f t="shared" si="15"/>
        <v>#DIV/0!</v>
      </c>
      <c r="H135" s="204">
        <f t="shared" si="16"/>
        <v>0</v>
      </c>
    </row>
    <row r="136" spans="1:8" s="27" customFormat="1" x14ac:dyDescent="0.25">
      <c r="A136" s="108">
        <v>323</v>
      </c>
      <c r="B136" s="108"/>
      <c r="C136" s="109" t="s">
        <v>64</v>
      </c>
      <c r="D136" s="111">
        <f>D137</f>
        <v>0</v>
      </c>
      <c r="E136" s="111">
        <f>E137</f>
        <v>0</v>
      </c>
      <c r="F136" s="111">
        <f>F137</f>
        <v>0</v>
      </c>
      <c r="G136" s="204" t="e">
        <f t="shared" si="15"/>
        <v>#DIV/0!</v>
      </c>
      <c r="H136" s="204" t="e">
        <f t="shared" si="16"/>
        <v>#DIV/0!</v>
      </c>
    </row>
    <row r="137" spans="1:8" s="55" customFormat="1" x14ac:dyDescent="0.25">
      <c r="A137" s="97">
        <v>3239</v>
      </c>
      <c r="B137" s="97" t="s">
        <v>220</v>
      </c>
      <c r="C137" s="93" t="s">
        <v>70</v>
      </c>
      <c r="D137" s="94">
        <v>0</v>
      </c>
      <c r="E137" s="94">
        <v>0</v>
      </c>
      <c r="F137" s="94">
        <v>0</v>
      </c>
      <c r="G137" s="204" t="e">
        <f t="shared" si="15"/>
        <v>#DIV/0!</v>
      </c>
      <c r="H137" s="204" t="e">
        <f t="shared" si="16"/>
        <v>#DIV/0!</v>
      </c>
    </row>
    <row r="138" spans="1:8" x14ac:dyDescent="0.25">
      <c r="A138" s="110">
        <v>4</v>
      </c>
      <c r="B138" s="110"/>
      <c r="C138" s="83" t="s">
        <v>5</v>
      </c>
      <c r="D138" s="84">
        <f t="shared" ref="D138:F140" si="29">D139</f>
        <v>310</v>
      </c>
      <c r="E138" s="84">
        <f t="shared" si="29"/>
        <v>781.71</v>
      </c>
      <c r="F138" s="84">
        <f t="shared" si="29"/>
        <v>0</v>
      </c>
      <c r="G138" s="203">
        <f t="shared" si="15"/>
        <v>0</v>
      </c>
      <c r="H138" s="203">
        <f t="shared" si="16"/>
        <v>0</v>
      </c>
    </row>
    <row r="139" spans="1:8" ht="24" x14ac:dyDescent="0.25">
      <c r="A139" s="106">
        <v>42</v>
      </c>
      <c r="B139" s="106"/>
      <c r="C139" s="86" t="s">
        <v>80</v>
      </c>
      <c r="D139" s="87">
        <f t="shared" si="29"/>
        <v>310</v>
      </c>
      <c r="E139" s="87">
        <f t="shared" si="29"/>
        <v>781.71</v>
      </c>
      <c r="F139" s="87">
        <f t="shared" si="29"/>
        <v>0</v>
      </c>
      <c r="G139" s="197">
        <f t="shared" si="15"/>
        <v>0</v>
      </c>
      <c r="H139" s="197">
        <f t="shared" si="16"/>
        <v>0</v>
      </c>
    </row>
    <row r="140" spans="1:8" s="27" customFormat="1" x14ac:dyDescent="0.25">
      <c r="A140" s="108">
        <v>422</v>
      </c>
      <c r="B140" s="108"/>
      <c r="C140" s="109" t="s">
        <v>81</v>
      </c>
      <c r="D140" s="111">
        <f t="shared" si="29"/>
        <v>310</v>
      </c>
      <c r="E140" s="111">
        <f t="shared" si="29"/>
        <v>781.71</v>
      </c>
      <c r="F140" s="111">
        <f t="shared" si="29"/>
        <v>0</v>
      </c>
      <c r="G140" s="204">
        <f t="shared" si="15"/>
        <v>0</v>
      </c>
      <c r="H140" s="204">
        <f t="shared" si="16"/>
        <v>0</v>
      </c>
    </row>
    <row r="141" spans="1:8" x14ac:dyDescent="0.25">
      <c r="A141" s="97">
        <v>4221</v>
      </c>
      <c r="B141" s="97" t="s">
        <v>221</v>
      </c>
      <c r="C141" s="93" t="s">
        <v>86</v>
      </c>
      <c r="D141" s="94">
        <v>310</v>
      </c>
      <c r="E141" s="94">
        <v>781.71</v>
      </c>
      <c r="F141" s="94">
        <v>0</v>
      </c>
      <c r="G141" s="204">
        <f t="shared" si="15"/>
        <v>0</v>
      </c>
      <c r="H141" s="204">
        <f t="shared" si="16"/>
        <v>0</v>
      </c>
    </row>
    <row r="142" spans="1:8" ht="23.25" customHeight="1" x14ac:dyDescent="0.25">
      <c r="A142" s="278" t="s">
        <v>222</v>
      </c>
      <c r="B142" s="279"/>
      <c r="C142" s="280"/>
      <c r="D142" s="80">
        <f>D143+D156</f>
        <v>4068.89</v>
      </c>
      <c r="E142" s="80">
        <f>E143+E156</f>
        <v>0</v>
      </c>
      <c r="F142" s="80">
        <f>F143+F156</f>
        <v>0</v>
      </c>
      <c r="G142" s="198">
        <f t="shared" si="15"/>
        <v>0</v>
      </c>
      <c r="H142" s="198" t="e">
        <f t="shared" si="16"/>
        <v>#DIV/0!</v>
      </c>
    </row>
    <row r="143" spans="1:8" x14ac:dyDescent="0.25">
      <c r="A143" s="270" t="s">
        <v>224</v>
      </c>
      <c r="B143" s="270"/>
      <c r="C143" s="270"/>
      <c r="D143" s="107">
        <f t="shared" ref="D143" si="30">D144</f>
        <v>2175.12</v>
      </c>
      <c r="E143" s="107">
        <f>E144</f>
        <v>0</v>
      </c>
      <c r="F143" s="107">
        <f>F144</f>
        <v>0</v>
      </c>
      <c r="G143" s="200">
        <f t="shared" si="15"/>
        <v>0</v>
      </c>
      <c r="H143" s="200" t="e">
        <f t="shared" si="16"/>
        <v>#DIV/0!</v>
      </c>
    </row>
    <row r="144" spans="1:8" x14ac:dyDescent="0.25">
      <c r="A144" s="82">
        <v>3</v>
      </c>
      <c r="B144" s="82"/>
      <c r="C144" s="83" t="s">
        <v>57</v>
      </c>
      <c r="D144" s="84">
        <f>D145+D152</f>
        <v>2175.12</v>
      </c>
      <c r="E144" s="84">
        <f>E145+E152</f>
        <v>0</v>
      </c>
      <c r="F144" s="84">
        <f>F145+F152</f>
        <v>0</v>
      </c>
      <c r="G144" s="203">
        <f t="shared" si="15"/>
        <v>0</v>
      </c>
      <c r="H144" s="203" t="e">
        <f t="shared" si="16"/>
        <v>#DIV/0!</v>
      </c>
    </row>
    <row r="145" spans="1:8" x14ac:dyDescent="0.25">
      <c r="A145" s="85">
        <v>31</v>
      </c>
      <c r="B145" s="85"/>
      <c r="C145" s="86" t="s">
        <v>4</v>
      </c>
      <c r="D145" s="87">
        <f>D146+D148+D150</f>
        <v>2068.81</v>
      </c>
      <c r="E145" s="87">
        <f>E146+E148+E150</f>
        <v>0</v>
      </c>
      <c r="F145" s="87">
        <f>F146+F148+F150</f>
        <v>0</v>
      </c>
      <c r="G145" s="197">
        <f t="shared" si="15"/>
        <v>0</v>
      </c>
      <c r="H145" s="197" t="e">
        <f t="shared" si="16"/>
        <v>#DIV/0!</v>
      </c>
    </row>
    <row r="146" spans="1:8" x14ac:dyDescent="0.25">
      <c r="A146" s="88">
        <v>311</v>
      </c>
      <c r="B146" s="88"/>
      <c r="C146" s="95" t="s">
        <v>225</v>
      </c>
      <c r="D146" s="96">
        <f>D147</f>
        <v>1432.46</v>
      </c>
      <c r="E146" s="96">
        <f>E147</f>
        <v>0</v>
      </c>
      <c r="F146" s="96">
        <f>F147</f>
        <v>0</v>
      </c>
      <c r="G146" s="204">
        <f t="shared" si="15"/>
        <v>0</v>
      </c>
      <c r="H146" s="204" t="e">
        <f t="shared" si="16"/>
        <v>#DIV/0!</v>
      </c>
    </row>
    <row r="147" spans="1:8" x14ac:dyDescent="0.25">
      <c r="A147" s="97">
        <v>3111</v>
      </c>
      <c r="B147" s="97" t="s">
        <v>226</v>
      </c>
      <c r="C147" s="93" t="s">
        <v>20</v>
      </c>
      <c r="D147" s="94">
        <v>1432.46</v>
      </c>
      <c r="E147" s="94">
        <v>0</v>
      </c>
      <c r="F147" s="94">
        <v>0</v>
      </c>
      <c r="G147" s="204">
        <f t="shared" si="15"/>
        <v>0</v>
      </c>
      <c r="H147" s="204" t="e">
        <f t="shared" si="16"/>
        <v>#DIV/0!</v>
      </c>
    </row>
    <row r="148" spans="1:8" s="27" customFormat="1" x14ac:dyDescent="0.25">
      <c r="A148" s="108">
        <v>312</v>
      </c>
      <c r="B148" s="108"/>
      <c r="C148" s="109" t="s">
        <v>83</v>
      </c>
      <c r="D148" s="111">
        <f>D149</f>
        <v>400</v>
      </c>
      <c r="E148" s="111">
        <f>E149</f>
        <v>0</v>
      </c>
      <c r="F148" s="111">
        <f>F149</f>
        <v>0</v>
      </c>
      <c r="G148" s="204">
        <f t="shared" ref="G148:G191" si="31">F148/D148</f>
        <v>0</v>
      </c>
      <c r="H148" s="204" t="e">
        <f t="shared" ref="H148:H191" si="32">F148/E148</f>
        <v>#DIV/0!</v>
      </c>
    </row>
    <row r="149" spans="1:8" x14ac:dyDescent="0.25">
      <c r="A149" s="97">
        <v>3121</v>
      </c>
      <c r="B149" s="97" t="s">
        <v>227</v>
      </c>
      <c r="C149" s="93" t="s">
        <v>83</v>
      </c>
      <c r="D149" s="94">
        <v>400</v>
      </c>
      <c r="E149" s="94">
        <v>0</v>
      </c>
      <c r="F149" s="94">
        <v>0</v>
      </c>
      <c r="G149" s="204">
        <f t="shared" si="31"/>
        <v>0</v>
      </c>
      <c r="H149" s="204" t="e">
        <f t="shared" si="32"/>
        <v>#DIV/0!</v>
      </c>
    </row>
    <row r="150" spans="1:8" s="27" customFormat="1" x14ac:dyDescent="0.25">
      <c r="A150" s="108">
        <v>313</v>
      </c>
      <c r="B150" s="108"/>
      <c r="C150" s="109" t="s">
        <v>84</v>
      </c>
      <c r="D150" s="111">
        <f>D151</f>
        <v>236.35</v>
      </c>
      <c r="E150" s="111">
        <f>E151</f>
        <v>0</v>
      </c>
      <c r="F150" s="111">
        <f>F151</f>
        <v>0</v>
      </c>
      <c r="G150" s="204">
        <f t="shared" si="31"/>
        <v>0</v>
      </c>
      <c r="H150" s="204" t="e">
        <f t="shared" si="32"/>
        <v>#DIV/0!</v>
      </c>
    </row>
    <row r="151" spans="1:8" x14ac:dyDescent="0.25">
      <c r="A151" s="97">
        <v>3132</v>
      </c>
      <c r="B151" s="97" t="s">
        <v>228</v>
      </c>
      <c r="C151" s="93" t="s">
        <v>85</v>
      </c>
      <c r="D151" s="94">
        <v>236.35</v>
      </c>
      <c r="E151" s="94">
        <v>0</v>
      </c>
      <c r="F151" s="94">
        <v>0</v>
      </c>
      <c r="G151" s="204">
        <f t="shared" si="31"/>
        <v>0</v>
      </c>
      <c r="H151" s="204" t="e">
        <f t="shared" si="32"/>
        <v>#DIV/0!</v>
      </c>
    </row>
    <row r="152" spans="1:8" s="27" customFormat="1" x14ac:dyDescent="0.25">
      <c r="A152" s="106">
        <v>32</v>
      </c>
      <c r="B152" s="106"/>
      <c r="C152" s="86" t="s">
        <v>10</v>
      </c>
      <c r="D152" s="87">
        <f t="shared" ref="D152:F152" si="33">D153</f>
        <v>106.31</v>
      </c>
      <c r="E152" s="87">
        <f t="shared" si="33"/>
        <v>0</v>
      </c>
      <c r="F152" s="87">
        <f t="shared" si="33"/>
        <v>0</v>
      </c>
      <c r="G152" s="197">
        <f t="shared" si="31"/>
        <v>0</v>
      </c>
      <c r="H152" s="197" t="e">
        <f t="shared" si="32"/>
        <v>#DIV/0!</v>
      </c>
    </row>
    <row r="153" spans="1:8" s="27" customFormat="1" x14ac:dyDescent="0.25">
      <c r="A153" s="108">
        <v>321</v>
      </c>
      <c r="B153" s="108"/>
      <c r="C153" s="109" t="s">
        <v>21</v>
      </c>
      <c r="D153" s="111">
        <f>D154+D155</f>
        <v>106.31</v>
      </c>
      <c r="E153" s="111">
        <f>E154+E155</f>
        <v>0</v>
      </c>
      <c r="F153" s="111">
        <f>F154+F155</f>
        <v>0</v>
      </c>
      <c r="G153" s="204">
        <f t="shared" si="31"/>
        <v>0</v>
      </c>
      <c r="H153" s="204" t="e">
        <f t="shared" si="32"/>
        <v>#DIV/0!</v>
      </c>
    </row>
    <row r="154" spans="1:8" s="55" customFormat="1" x14ac:dyDescent="0.25">
      <c r="A154" s="97">
        <v>3211</v>
      </c>
      <c r="B154" s="97" t="s">
        <v>264</v>
      </c>
      <c r="C154" s="93" t="s">
        <v>22</v>
      </c>
      <c r="D154" s="94">
        <v>30</v>
      </c>
      <c r="E154" s="94"/>
      <c r="F154" s="94">
        <v>0</v>
      </c>
      <c r="G154" s="204">
        <f t="shared" si="31"/>
        <v>0</v>
      </c>
      <c r="H154" s="204" t="e">
        <f t="shared" si="32"/>
        <v>#DIV/0!</v>
      </c>
    </row>
    <row r="155" spans="1:8" ht="24" x14ac:dyDescent="0.25">
      <c r="A155" s="97">
        <v>3212</v>
      </c>
      <c r="B155" s="97" t="s">
        <v>229</v>
      </c>
      <c r="C155" s="93" t="s">
        <v>209</v>
      </c>
      <c r="D155" s="94">
        <v>76.31</v>
      </c>
      <c r="E155" s="94">
        <v>0</v>
      </c>
      <c r="F155" s="94">
        <v>0</v>
      </c>
      <c r="G155" s="204">
        <f t="shared" si="31"/>
        <v>0</v>
      </c>
      <c r="H155" s="204" t="e">
        <f t="shared" si="32"/>
        <v>#DIV/0!</v>
      </c>
    </row>
    <row r="156" spans="1:8" x14ac:dyDescent="0.25">
      <c r="A156" s="270" t="s">
        <v>230</v>
      </c>
      <c r="B156" s="270"/>
      <c r="C156" s="270"/>
      <c r="D156" s="107">
        <f t="shared" ref="D156" si="34">D157</f>
        <v>1893.77</v>
      </c>
      <c r="E156" s="107">
        <f>E157</f>
        <v>0</v>
      </c>
      <c r="F156" s="107">
        <f>F157</f>
        <v>0</v>
      </c>
      <c r="G156" s="200">
        <f t="shared" si="31"/>
        <v>0</v>
      </c>
      <c r="H156" s="200" t="e">
        <f t="shared" si="32"/>
        <v>#DIV/0!</v>
      </c>
    </row>
    <row r="157" spans="1:8" x14ac:dyDescent="0.25">
      <c r="A157" s="82">
        <v>3</v>
      </c>
      <c r="B157" s="82"/>
      <c r="C157" s="83" t="s">
        <v>57</v>
      </c>
      <c r="D157" s="84">
        <f>D158+D165</f>
        <v>1893.77</v>
      </c>
      <c r="E157" s="84">
        <f>E158+E165</f>
        <v>0</v>
      </c>
      <c r="F157" s="84">
        <f>F158+F165</f>
        <v>0</v>
      </c>
      <c r="G157" s="203">
        <f t="shared" si="31"/>
        <v>0</v>
      </c>
      <c r="H157" s="203" t="e">
        <f t="shared" si="32"/>
        <v>#DIV/0!</v>
      </c>
    </row>
    <row r="158" spans="1:8" x14ac:dyDescent="0.25">
      <c r="A158" s="85">
        <v>31</v>
      </c>
      <c r="B158" s="85"/>
      <c r="C158" s="86" t="s">
        <v>4</v>
      </c>
      <c r="D158" s="87">
        <f>D159+D161+D163</f>
        <v>1818.55</v>
      </c>
      <c r="E158" s="87">
        <f>E159+E161+E163</f>
        <v>0</v>
      </c>
      <c r="F158" s="87">
        <f>F159+F161+F163</f>
        <v>0</v>
      </c>
      <c r="G158" s="197">
        <f t="shared" si="31"/>
        <v>0</v>
      </c>
      <c r="H158" s="197" t="e">
        <f t="shared" si="32"/>
        <v>#DIV/0!</v>
      </c>
    </row>
    <row r="159" spans="1:8" x14ac:dyDescent="0.25">
      <c r="A159" s="88">
        <v>311</v>
      </c>
      <c r="B159" s="88"/>
      <c r="C159" s="95" t="s">
        <v>225</v>
      </c>
      <c r="D159" s="96">
        <f>D160</f>
        <v>1560.98</v>
      </c>
      <c r="E159" s="96">
        <f>E160</f>
        <v>0</v>
      </c>
      <c r="F159" s="111">
        <f>F160</f>
        <v>0</v>
      </c>
      <c r="G159" s="204">
        <f t="shared" si="31"/>
        <v>0</v>
      </c>
      <c r="H159" s="204" t="e">
        <f t="shared" si="32"/>
        <v>#DIV/0!</v>
      </c>
    </row>
    <row r="160" spans="1:8" x14ac:dyDescent="0.25">
      <c r="A160" s="97">
        <v>3111</v>
      </c>
      <c r="B160" s="97" t="s">
        <v>231</v>
      </c>
      <c r="C160" s="93" t="s">
        <v>20</v>
      </c>
      <c r="D160" s="94">
        <v>1560.98</v>
      </c>
      <c r="E160" s="94">
        <v>0</v>
      </c>
      <c r="F160" s="94">
        <v>0</v>
      </c>
      <c r="G160" s="204">
        <f t="shared" si="31"/>
        <v>0</v>
      </c>
      <c r="H160" s="204" t="e">
        <f t="shared" si="32"/>
        <v>#DIV/0!</v>
      </c>
    </row>
    <row r="161" spans="1:8" x14ac:dyDescent="0.25">
      <c r="A161" s="108">
        <v>312</v>
      </c>
      <c r="B161" s="108"/>
      <c r="C161" s="109" t="s">
        <v>83</v>
      </c>
      <c r="D161" s="111">
        <f>D162</f>
        <v>0</v>
      </c>
      <c r="E161" s="111">
        <f>E162</f>
        <v>0</v>
      </c>
      <c r="F161" s="111">
        <f>F162</f>
        <v>0</v>
      </c>
      <c r="G161" s="204" t="e">
        <f t="shared" si="31"/>
        <v>#DIV/0!</v>
      </c>
      <c r="H161" s="204" t="e">
        <f t="shared" si="32"/>
        <v>#DIV/0!</v>
      </c>
    </row>
    <row r="162" spans="1:8" x14ac:dyDescent="0.25">
      <c r="A162" s="97">
        <v>3121</v>
      </c>
      <c r="B162" s="97" t="s">
        <v>232</v>
      </c>
      <c r="C162" s="93" t="s">
        <v>83</v>
      </c>
      <c r="D162" s="94">
        <v>0</v>
      </c>
      <c r="E162" s="94">
        <v>0</v>
      </c>
      <c r="F162" s="94">
        <v>0</v>
      </c>
      <c r="G162" s="204" t="e">
        <f t="shared" si="31"/>
        <v>#DIV/0!</v>
      </c>
      <c r="H162" s="204" t="e">
        <f t="shared" si="32"/>
        <v>#DIV/0!</v>
      </c>
    </row>
    <row r="163" spans="1:8" x14ac:dyDescent="0.25">
      <c r="A163" s="108">
        <v>313</v>
      </c>
      <c r="B163" s="108"/>
      <c r="C163" s="109" t="s">
        <v>84</v>
      </c>
      <c r="D163" s="111">
        <f>D164</f>
        <v>257.57</v>
      </c>
      <c r="E163" s="111">
        <f>E164</f>
        <v>0</v>
      </c>
      <c r="F163" s="111">
        <f>F164</f>
        <v>0</v>
      </c>
      <c r="G163" s="204">
        <f t="shared" si="31"/>
        <v>0</v>
      </c>
      <c r="H163" s="204" t="e">
        <f t="shared" si="32"/>
        <v>#DIV/0!</v>
      </c>
    </row>
    <row r="164" spans="1:8" x14ac:dyDescent="0.25">
      <c r="A164" s="97">
        <v>3132</v>
      </c>
      <c r="B164" s="97" t="s">
        <v>233</v>
      </c>
      <c r="C164" s="93" t="s">
        <v>85</v>
      </c>
      <c r="D164" s="94">
        <v>257.57</v>
      </c>
      <c r="E164" s="94">
        <v>0</v>
      </c>
      <c r="F164" s="94">
        <v>0</v>
      </c>
      <c r="G164" s="204">
        <f t="shared" si="31"/>
        <v>0</v>
      </c>
      <c r="H164" s="204" t="e">
        <f t="shared" si="32"/>
        <v>#DIV/0!</v>
      </c>
    </row>
    <row r="165" spans="1:8" s="27" customFormat="1" x14ac:dyDescent="0.25">
      <c r="A165" s="106">
        <v>32</v>
      </c>
      <c r="B165" s="106"/>
      <c r="C165" s="86" t="s">
        <v>10</v>
      </c>
      <c r="D165" s="87">
        <f t="shared" ref="D165:F166" si="35">D166</f>
        <v>75.22</v>
      </c>
      <c r="E165" s="87">
        <f t="shared" si="35"/>
        <v>0</v>
      </c>
      <c r="F165" s="87">
        <f t="shared" si="35"/>
        <v>0</v>
      </c>
      <c r="G165" s="197">
        <f t="shared" si="31"/>
        <v>0</v>
      </c>
      <c r="H165" s="197" t="e">
        <f t="shared" si="32"/>
        <v>#DIV/0!</v>
      </c>
    </row>
    <row r="166" spans="1:8" s="27" customFormat="1" x14ac:dyDescent="0.25">
      <c r="A166" s="108">
        <v>321</v>
      </c>
      <c r="B166" s="108"/>
      <c r="C166" s="109" t="s">
        <v>21</v>
      </c>
      <c r="D166" s="111">
        <f t="shared" si="35"/>
        <v>75.22</v>
      </c>
      <c r="E166" s="111">
        <f t="shared" si="35"/>
        <v>0</v>
      </c>
      <c r="F166" s="111">
        <f t="shared" si="35"/>
        <v>0</v>
      </c>
      <c r="G166" s="204">
        <f t="shared" si="31"/>
        <v>0</v>
      </c>
      <c r="H166" s="204" t="e">
        <f t="shared" si="32"/>
        <v>#DIV/0!</v>
      </c>
    </row>
    <row r="167" spans="1:8" ht="24" x14ac:dyDescent="0.25">
      <c r="A167" s="97">
        <v>3212</v>
      </c>
      <c r="B167" s="97" t="s">
        <v>234</v>
      </c>
      <c r="C167" s="93" t="s">
        <v>209</v>
      </c>
      <c r="D167" s="94">
        <v>75.22</v>
      </c>
      <c r="E167" s="94">
        <v>0</v>
      </c>
      <c r="F167" s="94">
        <v>0</v>
      </c>
      <c r="G167" s="204">
        <f t="shared" si="31"/>
        <v>0</v>
      </c>
      <c r="H167" s="204" t="e">
        <f t="shared" si="32"/>
        <v>#DIV/0!</v>
      </c>
    </row>
    <row r="168" spans="1:8" s="27" customFormat="1" ht="23.25" customHeight="1" x14ac:dyDescent="0.25">
      <c r="A168" s="278" t="s">
        <v>235</v>
      </c>
      <c r="B168" s="279"/>
      <c r="C168" s="280"/>
      <c r="D168" s="80">
        <f>D169</f>
        <v>53650.720000000001</v>
      </c>
      <c r="E168" s="80">
        <f>E169</f>
        <v>56399.98</v>
      </c>
      <c r="F168" s="80">
        <f>F169</f>
        <v>52745.37</v>
      </c>
      <c r="G168" s="198">
        <f t="shared" si="31"/>
        <v>0.98312510997056524</v>
      </c>
      <c r="H168" s="198">
        <f t="shared" si="32"/>
        <v>0.93520192737656993</v>
      </c>
    </row>
    <row r="169" spans="1:8" s="27" customFormat="1" x14ac:dyDescent="0.25">
      <c r="A169" s="270" t="s">
        <v>236</v>
      </c>
      <c r="B169" s="270"/>
      <c r="C169" s="270"/>
      <c r="D169" s="107">
        <f t="shared" ref="D169:F170" si="36">D170</f>
        <v>53650.720000000001</v>
      </c>
      <c r="E169" s="107">
        <f>E170</f>
        <v>56399.98</v>
      </c>
      <c r="F169" s="107">
        <f>F170</f>
        <v>52745.37</v>
      </c>
      <c r="G169" s="200">
        <f t="shared" si="31"/>
        <v>0.98312510997056524</v>
      </c>
      <c r="H169" s="200">
        <f t="shared" si="32"/>
        <v>0.93520192737656993</v>
      </c>
    </row>
    <row r="170" spans="1:8" s="27" customFormat="1" x14ac:dyDescent="0.25">
      <c r="A170" s="82">
        <v>3</v>
      </c>
      <c r="B170" s="82"/>
      <c r="C170" s="83" t="s">
        <v>57</v>
      </c>
      <c r="D170" s="84">
        <f t="shared" ref="D170:E172" si="37">D171</f>
        <v>53650.720000000001</v>
      </c>
      <c r="E170" s="84">
        <f t="shared" si="37"/>
        <v>56399.98</v>
      </c>
      <c r="F170" s="84">
        <f t="shared" si="36"/>
        <v>52745.37</v>
      </c>
      <c r="G170" s="203">
        <f t="shared" si="31"/>
        <v>0.98312510997056524</v>
      </c>
      <c r="H170" s="203">
        <f t="shared" si="32"/>
        <v>0.93520192737656993</v>
      </c>
    </row>
    <row r="171" spans="1:8" s="27" customFormat="1" x14ac:dyDescent="0.25">
      <c r="A171" s="85">
        <v>32</v>
      </c>
      <c r="B171" s="85"/>
      <c r="C171" s="86" t="s">
        <v>10</v>
      </c>
      <c r="D171" s="87">
        <f t="shared" si="37"/>
        <v>53650.720000000001</v>
      </c>
      <c r="E171" s="87">
        <f t="shared" si="37"/>
        <v>56399.98</v>
      </c>
      <c r="F171" s="87">
        <f>F172</f>
        <v>52745.37</v>
      </c>
      <c r="G171" s="197">
        <f t="shared" si="31"/>
        <v>0.98312510997056524</v>
      </c>
      <c r="H171" s="197">
        <f t="shared" si="32"/>
        <v>0.93520192737656993</v>
      </c>
    </row>
    <row r="172" spans="1:8" s="27" customFormat="1" x14ac:dyDescent="0.25">
      <c r="A172" s="88">
        <v>322</v>
      </c>
      <c r="B172" s="88"/>
      <c r="C172" s="95"/>
      <c r="D172" s="96">
        <f t="shared" si="37"/>
        <v>53650.720000000001</v>
      </c>
      <c r="E172" s="96">
        <f t="shared" si="37"/>
        <v>56399.98</v>
      </c>
      <c r="F172" s="111">
        <f>F173</f>
        <v>52745.37</v>
      </c>
      <c r="G172" s="204">
        <f t="shared" si="31"/>
        <v>0.98312510997056524</v>
      </c>
      <c r="H172" s="204">
        <f t="shared" si="32"/>
        <v>0.93520192737656993</v>
      </c>
    </row>
    <row r="173" spans="1:8" x14ac:dyDescent="0.25">
      <c r="A173" s="97">
        <v>3222</v>
      </c>
      <c r="B173" s="97" t="s">
        <v>237</v>
      </c>
      <c r="C173" s="93" t="s">
        <v>61</v>
      </c>
      <c r="D173" s="94">
        <v>53650.720000000001</v>
      </c>
      <c r="E173" s="94">
        <v>56399.98</v>
      </c>
      <c r="F173" s="94">
        <v>52745.37</v>
      </c>
      <c r="G173" s="204">
        <f t="shared" si="31"/>
        <v>0.98312510997056524</v>
      </c>
      <c r="H173" s="204">
        <f t="shared" si="32"/>
        <v>0.93520192737656993</v>
      </c>
    </row>
    <row r="174" spans="1:8" s="27" customFormat="1" x14ac:dyDescent="0.25">
      <c r="A174" s="278" t="s">
        <v>238</v>
      </c>
      <c r="B174" s="279"/>
      <c r="C174" s="280"/>
      <c r="D174" s="80">
        <f>D175</f>
        <v>3379.3</v>
      </c>
      <c r="E174" s="80">
        <f>E175</f>
        <v>2773.97</v>
      </c>
      <c r="F174" s="80">
        <f>F175</f>
        <v>2584.85</v>
      </c>
      <c r="G174" s="198">
        <f t="shared" si="31"/>
        <v>0.76490693338857152</v>
      </c>
      <c r="H174" s="198">
        <f t="shared" si="32"/>
        <v>0.93182334343918649</v>
      </c>
    </row>
    <row r="175" spans="1:8" s="27" customFormat="1" x14ac:dyDescent="0.25">
      <c r="A175" s="270" t="s">
        <v>223</v>
      </c>
      <c r="B175" s="270"/>
      <c r="C175" s="270"/>
      <c r="D175" s="107">
        <f t="shared" ref="D175:F176" si="38">D176</f>
        <v>3379.3</v>
      </c>
      <c r="E175" s="107">
        <f>E176</f>
        <v>2773.97</v>
      </c>
      <c r="F175" s="199">
        <f>F176</f>
        <v>2584.85</v>
      </c>
      <c r="G175" s="200">
        <f t="shared" si="31"/>
        <v>0.76490693338857152</v>
      </c>
      <c r="H175" s="200">
        <f t="shared" si="32"/>
        <v>0.93182334343918649</v>
      </c>
    </row>
    <row r="176" spans="1:8" s="27" customFormat="1" x14ac:dyDescent="0.25">
      <c r="A176" s="82">
        <v>3</v>
      </c>
      <c r="B176" s="82"/>
      <c r="C176" s="83" t="s">
        <v>57</v>
      </c>
      <c r="D176" s="84">
        <f t="shared" ref="D176:E178" si="39">D177</f>
        <v>3379.3</v>
      </c>
      <c r="E176" s="84">
        <f t="shared" si="39"/>
        <v>2773.97</v>
      </c>
      <c r="F176" s="84">
        <f t="shared" si="38"/>
        <v>2584.85</v>
      </c>
      <c r="G176" s="203">
        <f t="shared" si="31"/>
        <v>0.76490693338857152</v>
      </c>
      <c r="H176" s="203">
        <f t="shared" si="32"/>
        <v>0.93182334343918649</v>
      </c>
    </row>
    <row r="177" spans="1:8" s="27" customFormat="1" x14ac:dyDescent="0.25">
      <c r="A177" s="85">
        <v>32</v>
      </c>
      <c r="B177" s="85"/>
      <c r="C177" s="86" t="s">
        <v>10</v>
      </c>
      <c r="D177" s="87">
        <f t="shared" si="39"/>
        <v>3379.3</v>
      </c>
      <c r="E177" s="87">
        <f t="shared" si="39"/>
        <v>2773.97</v>
      </c>
      <c r="F177" s="87">
        <f>F178</f>
        <v>2584.85</v>
      </c>
      <c r="G177" s="197">
        <f t="shared" si="31"/>
        <v>0.76490693338857152</v>
      </c>
      <c r="H177" s="197">
        <f t="shared" si="32"/>
        <v>0.93182334343918649</v>
      </c>
    </row>
    <row r="178" spans="1:8" s="27" customFormat="1" x14ac:dyDescent="0.25">
      <c r="A178" s="88">
        <v>322</v>
      </c>
      <c r="B178" s="88"/>
      <c r="C178" s="95"/>
      <c r="D178" s="96">
        <f t="shared" si="39"/>
        <v>3379.3</v>
      </c>
      <c r="E178" s="96">
        <f t="shared" si="39"/>
        <v>2773.97</v>
      </c>
      <c r="F178" s="111">
        <f>F179</f>
        <v>2584.85</v>
      </c>
      <c r="G178" s="204">
        <f t="shared" si="31"/>
        <v>0.76490693338857152</v>
      </c>
      <c r="H178" s="204">
        <f t="shared" si="32"/>
        <v>0.93182334343918649</v>
      </c>
    </row>
    <row r="179" spans="1:8" x14ac:dyDescent="0.25">
      <c r="A179" s="97">
        <v>3222</v>
      </c>
      <c r="B179" s="97" t="s">
        <v>239</v>
      </c>
      <c r="C179" s="93" t="s">
        <v>61</v>
      </c>
      <c r="D179" s="94">
        <v>3379.3</v>
      </c>
      <c r="E179" s="94">
        <v>2773.97</v>
      </c>
      <c r="F179" s="94">
        <v>2584.85</v>
      </c>
      <c r="G179" s="204">
        <f t="shared" si="31"/>
        <v>0.76490693338857152</v>
      </c>
      <c r="H179" s="204">
        <f t="shared" si="32"/>
        <v>0.93182334343918649</v>
      </c>
    </row>
    <row r="180" spans="1:8" s="27" customFormat="1" x14ac:dyDescent="0.25">
      <c r="A180" s="278" t="s">
        <v>240</v>
      </c>
      <c r="B180" s="279"/>
      <c r="C180" s="280"/>
      <c r="D180" s="80">
        <f>D181</f>
        <v>112</v>
      </c>
      <c r="E180" s="80">
        <f>E181</f>
        <v>150</v>
      </c>
      <c r="F180" s="80">
        <f>F181</f>
        <v>92</v>
      </c>
      <c r="G180" s="198">
        <f t="shared" si="31"/>
        <v>0.8214285714285714</v>
      </c>
      <c r="H180" s="198">
        <f t="shared" si="32"/>
        <v>0.61333333333333329</v>
      </c>
    </row>
    <row r="181" spans="1:8" s="27" customFormat="1" x14ac:dyDescent="0.25">
      <c r="A181" s="270" t="s">
        <v>223</v>
      </c>
      <c r="B181" s="270"/>
      <c r="C181" s="270"/>
      <c r="D181" s="107">
        <f t="shared" ref="D181:F182" si="40">D182</f>
        <v>112</v>
      </c>
      <c r="E181" s="107">
        <f>E182</f>
        <v>150</v>
      </c>
      <c r="F181" s="107">
        <f>F182</f>
        <v>92</v>
      </c>
      <c r="G181" s="200">
        <f t="shared" si="31"/>
        <v>0.8214285714285714</v>
      </c>
      <c r="H181" s="200">
        <f t="shared" si="32"/>
        <v>0.61333333333333329</v>
      </c>
    </row>
    <row r="182" spans="1:8" s="27" customFormat="1" x14ac:dyDescent="0.25">
      <c r="A182" s="82">
        <v>3</v>
      </c>
      <c r="B182" s="82"/>
      <c r="C182" s="83" t="s">
        <v>57</v>
      </c>
      <c r="D182" s="84">
        <f t="shared" ref="D182:E184" si="41">D183</f>
        <v>112</v>
      </c>
      <c r="E182" s="84">
        <f t="shared" si="41"/>
        <v>150</v>
      </c>
      <c r="F182" s="84">
        <f t="shared" si="40"/>
        <v>92</v>
      </c>
      <c r="G182" s="203">
        <f t="shared" si="31"/>
        <v>0.8214285714285714</v>
      </c>
      <c r="H182" s="203">
        <f t="shared" si="32"/>
        <v>0.61333333333333329</v>
      </c>
    </row>
    <row r="183" spans="1:8" s="27" customFormat="1" x14ac:dyDescent="0.25">
      <c r="A183" s="85">
        <v>32</v>
      </c>
      <c r="B183" s="85"/>
      <c r="C183" s="86" t="s">
        <v>10</v>
      </c>
      <c r="D183" s="87">
        <f t="shared" si="41"/>
        <v>112</v>
      </c>
      <c r="E183" s="87">
        <f t="shared" si="41"/>
        <v>150</v>
      </c>
      <c r="F183" s="87">
        <f>F184</f>
        <v>92</v>
      </c>
      <c r="G183" s="197">
        <f t="shared" si="31"/>
        <v>0.8214285714285714</v>
      </c>
      <c r="H183" s="197">
        <f t="shared" si="32"/>
        <v>0.61333333333333329</v>
      </c>
    </row>
    <row r="184" spans="1:8" s="27" customFormat="1" x14ac:dyDescent="0.25">
      <c r="A184" s="88">
        <v>322</v>
      </c>
      <c r="B184" s="88"/>
      <c r="C184" s="95"/>
      <c r="D184" s="96">
        <f t="shared" si="41"/>
        <v>112</v>
      </c>
      <c r="E184" s="96">
        <f t="shared" si="41"/>
        <v>150</v>
      </c>
      <c r="F184" s="111">
        <f>F185</f>
        <v>92</v>
      </c>
      <c r="G184" s="204">
        <f t="shared" si="31"/>
        <v>0.8214285714285714</v>
      </c>
      <c r="H184" s="204">
        <f t="shared" si="32"/>
        <v>0.61333333333333329</v>
      </c>
    </row>
    <row r="185" spans="1:8" x14ac:dyDescent="0.25">
      <c r="A185" s="97">
        <v>3222</v>
      </c>
      <c r="B185" s="97" t="s">
        <v>241</v>
      </c>
      <c r="C185" s="93" t="s">
        <v>61</v>
      </c>
      <c r="D185" s="94">
        <v>112</v>
      </c>
      <c r="E185" s="94">
        <v>150</v>
      </c>
      <c r="F185" s="94">
        <v>92</v>
      </c>
      <c r="G185" s="204">
        <f t="shared" si="31"/>
        <v>0.8214285714285714</v>
      </c>
      <c r="H185" s="204">
        <f t="shared" si="32"/>
        <v>0.61333333333333329</v>
      </c>
    </row>
    <row r="186" spans="1:8" ht="23.25" customHeight="1" x14ac:dyDescent="0.25">
      <c r="A186" s="278" t="s">
        <v>311</v>
      </c>
      <c r="B186" s="279"/>
      <c r="C186" s="280"/>
      <c r="D186" s="80">
        <f>D187+D201</f>
        <v>4782.45</v>
      </c>
      <c r="E186" s="80">
        <f>E187+E201</f>
        <v>20232.66</v>
      </c>
      <c r="F186" s="80">
        <f>F187+F201</f>
        <v>20470.96</v>
      </c>
      <c r="G186" s="198">
        <f t="shared" si="31"/>
        <v>4.2804336689353786</v>
      </c>
      <c r="H186" s="198">
        <f t="shared" si="32"/>
        <v>1.0117779866809407</v>
      </c>
    </row>
    <row r="187" spans="1:8" x14ac:dyDescent="0.25">
      <c r="A187" s="270" t="s">
        <v>224</v>
      </c>
      <c r="B187" s="270"/>
      <c r="C187" s="270"/>
      <c r="D187" s="107">
        <f t="shared" ref="D187" si="42">D188</f>
        <v>730.45</v>
      </c>
      <c r="E187" s="107">
        <f>E188</f>
        <v>4024.66</v>
      </c>
      <c r="F187" s="107">
        <f>F188</f>
        <v>4262.9600000000009</v>
      </c>
      <c r="G187" s="200">
        <f t="shared" si="31"/>
        <v>5.8360736532274631</v>
      </c>
      <c r="H187" s="200">
        <f t="shared" si="32"/>
        <v>1.0592099705316724</v>
      </c>
    </row>
    <row r="188" spans="1:8" x14ac:dyDescent="0.25">
      <c r="A188" s="82">
        <v>3</v>
      </c>
      <c r="B188" s="82"/>
      <c r="C188" s="83" t="s">
        <v>57</v>
      </c>
      <c r="D188" s="84">
        <f>D189+D196</f>
        <v>730.45</v>
      </c>
      <c r="E188" s="84">
        <f>E189+E196</f>
        <v>4024.66</v>
      </c>
      <c r="F188" s="84">
        <f>F189+F196</f>
        <v>4262.9600000000009</v>
      </c>
      <c r="G188" s="203">
        <f t="shared" si="31"/>
        <v>5.8360736532274631</v>
      </c>
      <c r="H188" s="203">
        <f t="shared" si="32"/>
        <v>1.0592099705316724</v>
      </c>
    </row>
    <row r="189" spans="1:8" x14ac:dyDescent="0.25">
      <c r="A189" s="85">
        <v>31</v>
      </c>
      <c r="B189" s="85"/>
      <c r="C189" s="86" t="s">
        <v>4</v>
      </c>
      <c r="D189" s="87">
        <f>D190+D192+D194</f>
        <v>713.71</v>
      </c>
      <c r="E189" s="87">
        <f>E190+E192+E194</f>
        <v>2770.0299999999997</v>
      </c>
      <c r="F189" s="87">
        <f>F190+F192+F194</f>
        <v>3122.8900000000003</v>
      </c>
      <c r="G189" s="197">
        <f t="shared" si="31"/>
        <v>4.3755727116055541</v>
      </c>
      <c r="H189" s="197">
        <f t="shared" si="32"/>
        <v>1.1273849019685709</v>
      </c>
    </row>
    <row r="190" spans="1:8" x14ac:dyDescent="0.25">
      <c r="A190" s="88">
        <v>311</v>
      </c>
      <c r="B190" s="88"/>
      <c r="C190" s="95" t="s">
        <v>225</v>
      </c>
      <c r="D190" s="96">
        <f>D191</f>
        <v>0</v>
      </c>
      <c r="E190" s="96">
        <f>E191</f>
        <v>0</v>
      </c>
      <c r="F190" s="111">
        <f>F191</f>
        <v>0</v>
      </c>
      <c r="G190" s="204" t="e">
        <f t="shared" si="31"/>
        <v>#DIV/0!</v>
      </c>
      <c r="H190" s="204" t="e">
        <f t="shared" si="32"/>
        <v>#DIV/0!</v>
      </c>
    </row>
    <row r="191" spans="1:8" x14ac:dyDescent="0.25">
      <c r="A191" s="97">
        <v>3111</v>
      </c>
      <c r="B191" s="97" t="s">
        <v>276</v>
      </c>
      <c r="C191" s="93" t="s">
        <v>20</v>
      </c>
      <c r="D191" s="94">
        <v>0</v>
      </c>
      <c r="E191" s="94">
        <v>0</v>
      </c>
      <c r="F191" s="94">
        <v>0</v>
      </c>
      <c r="G191" s="204" t="e">
        <f t="shared" si="31"/>
        <v>#DIV/0!</v>
      </c>
      <c r="H191" s="204" t="e">
        <f t="shared" si="32"/>
        <v>#DIV/0!</v>
      </c>
    </row>
    <row r="192" spans="1:8" s="27" customFormat="1" x14ac:dyDescent="0.25">
      <c r="A192" s="108">
        <v>312</v>
      </c>
      <c r="B192" s="108"/>
      <c r="C192" s="109" t="s">
        <v>83</v>
      </c>
      <c r="D192" s="111">
        <f>D193</f>
        <v>400</v>
      </c>
      <c r="E192" s="111">
        <f>E193</f>
        <v>1000</v>
      </c>
      <c r="F192" s="111">
        <f>F193</f>
        <v>1300</v>
      </c>
      <c r="G192" s="204">
        <f t="shared" ref="G192:G214" si="43">F192/D192</f>
        <v>3.25</v>
      </c>
      <c r="H192" s="204">
        <f t="shared" ref="H192:H214" si="44">F192/E192</f>
        <v>1.3</v>
      </c>
    </row>
    <row r="193" spans="1:8" x14ac:dyDescent="0.25">
      <c r="A193" s="97">
        <v>3121</v>
      </c>
      <c r="B193" s="97" t="s">
        <v>277</v>
      </c>
      <c r="C193" s="93" t="s">
        <v>83</v>
      </c>
      <c r="D193" s="94">
        <v>400</v>
      </c>
      <c r="E193" s="94">
        <v>1000</v>
      </c>
      <c r="F193" s="94">
        <v>1300</v>
      </c>
      <c r="G193" s="204">
        <f t="shared" si="43"/>
        <v>3.25</v>
      </c>
      <c r="H193" s="204">
        <f t="shared" si="44"/>
        <v>1.3</v>
      </c>
    </row>
    <row r="194" spans="1:8" s="27" customFormat="1" x14ac:dyDescent="0.25">
      <c r="A194" s="108">
        <v>313</v>
      </c>
      <c r="B194" s="108"/>
      <c r="C194" s="109" t="s">
        <v>84</v>
      </c>
      <c r="D194" s="111">
        <f>D195</f>
        <v>313.70999999999998</v>
      </c>
      <c r="E194" s="111">
        <f>E195</f>
        <v>1770.03</v>
      </c>
      <c r="F194" s="111">
        <f>F195</f>
        <v>1822.89</v>
      </c>
      <c r="G194" s="204">
        <f t="shared" si="43"/>
        <v>5.8107487807210489</v>
      </c>
      <c r="H194" s="204">
        <f t="shared" si="44"/>
        <v>1.0298639006118542</v>
      </c>
    </row>
    <row r="195" spans="1:8" x14ac:dyDescent="0.25">
      <c r="A195" s="97">
        <v>3132</v>
      </c>
      <c r="B195" s="97" t="s">
        <v>278</v>
      </c>
      <c r="C195" s="93" t="s">
        <v>85</v>
      </c>
      <c r="D195" s="94">
        <v>313.70999999999998</v>
      </c>
      <c r="E195" s="94">
        <v>1770.03</v>
      </c>
      <c r="F195" s="94">
        <v>1822.89</v>
      </c>
      <c r="G195" s="204">
        <f t="shared" si="43"/>
        <v>5.8107487807210489</v>
      </c>
      <c r="H195" s="204">
        <f t="shared" si="44"/>
        <v>1.0298639006118542</v>
      </c>
    </row>
    <row r="196" spans="1:8" s="27" customFormat="1" x14ac:dyDescent="0.25">
      <c r="A196" s="106">
        <v>32</v>
      </c>
      <c r="B196" s="106"/>
      <c r="C196" s="86" t="s">
        <v>10</v>
      </c>
      <c r="D196" s="87">
        <f t="shared" ref="D196:F196" si="45">D197</f>
        <v>16.739999999999998</v>
      </c>
      <c r="E196" s="87">
        <f>E197+E199</f>
        <v>1254.6300000000001</v>
      </c>
      <c r="F196" s="87">
        <f t="shared" si="45"/>
        <v>1140.0700000000002</v>
      </c>
      <c r="G196" s="197">
        <f t="shared" si="43"/>
        <v>68.104540023894884</v>
      </c>
      <c r="H196" s="197">
        <f t="shared" si="44"/>
        <v>0.90869021145676421</v>
      </c>
    </row>
    <row r="197" spans="1:8" s="27" customFormat="1" x14ac:dyDescent="0.25">
      <c r="A197" s="108">
        <v>321</v>
      </c>
      <c r="B197" s="108"/>
      <c r="C197" s="109" t="s">
        <v>21</v>
      </c>
      <c r="D197" s="111">
        <f>D198+D200</f>
        <v>16.739999999999998</v>
      </c>
      <c r="E197" s="111">
        <f>E198</f>
        <v>1054.6300000000001</v>
      </c>
      <c r="F197" s="111">
        <f>F198+F200</f>
        <v>1140.0700000000002</v>
      </c>
      <c r="G197" s="204">
        <f t="shared" si="43"/>
        <v>68.104540023894884</v>
      </c>
      <c r="H197" s="204">
        <f t="shared" si="44"/>
        <v>1.0810141945516438</v>
      </c>
    </row>
    <row r="198" spans="1:8" s="55" customFormat="1" ht="24" x14ac:dyDescent="0.25">
      <c r="A198" s="97">
        <v>3212</v>
      </c>
      <c r="B198" s="97" t="s">
        <v>274</v>
      </c>
      <c r="C198" s="93" t="s">
        <v>209</v>
      </c>
      <c r="D198" s="94">
        <v>16.739999999999998</v>
      </c>
      <c r="E198" s="94">
        <v>1054.6300000000001</v>
      </c>
      <c r="F198" s="94">
        <v>1007.69</v>
      </c>
      <c r="G198" s="204">
        <f t="shared" si="43"/>
        <v>60.196535244922352</v>
      </c>
      <c r="H198" s="204">
        <f t="shared" si="44"/>
        <v>0.95549149938841105</v>
      </c>
    </row>
    <row r="199" spans="1:8" s="55" customFormat="1" x14ac:dyDescent="0.25">
      <c r="A199" s="108">
        <v>323</v>
      </c>
      <c r="B199" s="108"/>
      <c r="C199" s="191" t="s">
        <v>64</v>
      </c>
      <c r="D199" s="111">
        <v>0</v>
      </c>
      <c r="E199" s="111">
        <f>E200</f>
        <v>200</v>
      </c>
      <c r="F199" s="111">
        <f>F200</f>
        <v>132.38</v>
      </c>
      <c r="G199" s="204" t="e">
        <f t="shared" si="43"/>
        <v>#DIV/0!</v>
      </c>
      <c r="H199" s="204">
        <f t="shared" si="44"/>
        <v>0.66189999999999993</v>
      </c>
    </row>
    <row r="200" spans="1:8" x14ac:dyDescent="0.25">
      <c r="A200" s="97">
        <v>3236</v>
      </c>
      <c r="B200" s="97" t="s">
        <v>279</v>
      </c>
      <c r="C200" s="192" t="s">
        <v>67</v>
      </c>
      <c r="D200" s="94">
        <v>0</v>
      </c>
      <c r="E200" s="94">
        <v>200</v>
      </c>
      <c r="F200" s="94">
        <v>132.38</v>
      </c>
      <c r="G200" s="204" t="e">
        <f t="shared" si="43"/>
        <v>#DIV/0!</v>
      </c>
      <c r="H200" s="204">
        <f t="shared" si="44"/>
        <v>0.66189999999999993</v>
      </c>
    </row>
    <row r="201" spans="1:8" x14ac:dyDescent="0.25">
      <c r="A201" s="270" t="s">
        <v>230</v>
      </c>
      <c r="B201" s="270"/>
      <c r="C201" s="270"/>
      <c r="D201" s="107">
        <f t="shared" ref="D201" si="46">D202</f>
        <v>4052</v>
      </c>
      <c r="E201" s="107">
        <f>E202</f>
        <v>16208</v>
      </c>
      <c r="F201" s="107">
        <f>F202</f>
        <v>16208</v>
      </c>
      <c r="G201" s="200">
        <f t="shared" si="43"/>
        <v>4</v>
      </c>
      <c r="H201" s="200">
        <f t="shared" si="44"/>
        <v>1</v>
      </c>
    </row>
    <row r="202" spans="1:8" x14ac:dyDescent="0.25">
      <c r="A202" s="82">
        <v>3</v>
      </c>
      <c r="B202" s="82"/>
      <c r="C202" s="83" t="s">
        <v>57</v>
      </c>
      <c r="D202" s="84">
        <f>D203+D210</f>
        <v>4052</v>
      </c>
      <c r="E202" s="84">
        <f>E203+E210</f>
        <v>16208</v>
      </c>
      <c r="F202" s="84">
        <f>F203+F210</f>
        <v>16208</v>
      </c>
      <c r="G202" s="203">
        <f t="shared" si="43"/>
        <v>4</v>
      </c>
      <c r="H202" s="203">
        <f t="shared" si="44"/>
        <v>1</v>
      </c>
    </row>
    <row r="203" spans="1:8" x14ac:dyDescent="0.25">
      <c r="A203" s="85">
        <v>31</v>
      </c>
      <c r="B203" s="85"/>
      <c r="C203" s="86" t="s">
        <v>4</v>
      </c>
      <c r="D203" s="87">
        <f>D204+D206+D208</f>
        <v>3937.96</v>
      </c>
      <c r="E203" s="87">
        <f>E204+E206+E208</f>
        <v>16107.68</v>
      </c>
      <c r="F203" s="87">
        <f>F204+F206+F208</f>
        <v>16107.68</v>
      </c>
      <c r="G203" s="197">
        <f t="shared" si="43"/>
        <v>4.0903615069731538</v>
      </c>
      <c r="H203" s="197">
        <f t="shared" si="44"/>
        <v>1</v>
      </c>
    </row>
    <row r="204" spans="1:8" x14ac:dyDescent="0.25">
      <c r="A204" s="88">
        <v>311</v>
      </c>
      <c r="B204" s="88"/>
      <c r="C204" s="95" t="s">
        <v>225</v>
      </c>
      <c r="D204" s="96">
        <f>D205</f>
        <v>3649.5</v>
      </c>
      <c r="E204" s="96">
        <f>E205</f>
        <v>15174</v>
      </c>
      <c r="F204" s="111">
        <f>F205</f>
        <v>15133.5</v>
      </c>
      <c r="G204" s="204">
        <f t="shared" si="43"/>
        <v>4.1467324290998766</v>
      </c>
      <c r="H204" s="204">
        <f t="shared" si="44"/>
        <v>0.99733096085409256</v>
      </c>
    </row>
    <row r="205" spans="1:8" x14ac:dyDescent="0.25">
      <c r="A205" s="97">
        <v>3111</v>
      </c>
      <c r="B205" s="97" t="s">
        <v>280</v>
      </c>
      <c r="C205" s="93" t="s">
        <v>20</v>
      </c>
      <c r="D205" s="94">
        <v>3649.5</v>
      </c>
      <c r="E205" s="94">
        <v>15174</v>
      </c>
      <c r="F205" s="94">
        <v>15133.5</v>
      </c>
      <c r="G205" s="204">
        <f t="shared" si="43"/>
        <v>4.1467324290998766</v>
      </c>
      <c r="H205" s="204">
        <f t="shared" si="44"/>
        <v>0.99733096085409256</v>
      </c>
    </row>
    <row r="206" spans="1:8" x14ac:dyDescent="0.25">
      <c r="A206" s="108">
        <v>312</v>
      </c>
      <c r="B206" s="108"/>
      <c r="C206" s="109" t="s">
        <v>83</v>
      </c>
      <c r="D206" s="111">
        <f>D207</f>
        <v>0</v>
      </c>
      <c r="E206" s="111">
        <f>E207</f>
        <v>200</v>
      </c>
      <c r="F206" s="111">
        <f>F207</f>
        <v>300</v>
      </c>
      <c r="G206" s="204" t="e">
        <f t="shared" si="43"/>
        <v>#DIV/0!</v>
      </c>
      <c r="H206" s="204">
        <f t="shared" si="44"/>
        <v>1.5</v>
      </c>
    </row>
    <row r="207" spans="1:8" x14ac:dyDescent="0.25">
      <c r="A207" s="97">
        <v>3121</v>
      </c>
      <c r="B207" s="97" t="s">
        <v>281</v>
      </c>
      <c r="C207" s="93" t="s">
        <v>83</v>
      </c>
      <c r="D207" s="94">
        <v>0</v>
      </c>
      <c r="E207" s="94">
        <v>200</v>
      </c>
      <c r="F207" s="94">
        <v>300</v>
      </c>
      <c r="G207" s="204" t="e">
        <f t="shared" si="43"/>
        <v>#DIV/0!</v>
      </c>
      <c r="H207" s="204">
        <f t="shared" si="44"/>
        <v>1.5</v>
      </c>
    </row>
    <row r="208" spans="1:8" x14ac:dyDescent="0.25">
      <c r="A208" s="108">
        <v>313</v>
      </c>
      <c r="B208" s="108"/>
      <c r="C208" s="109" t="s">
        <v>84</v>
      </c>
      <c r="D208" s="111">
        <f>D209</f>
        <v>288.45999999999998</v>
      </c>
      <c r="E208" s="111">
        <f>E209</f>
        <v>733.68</v>
      </c>
      <c r="F208" s="111">
        <f>F209</f>
        <v>674.18</v>
      </c>
      <c r="G208" s="204">
        <f t="shared" si="43"/>
        <v>2.3371697982389241</v>
      </c>
      <c r="H208" s="204">
        <f t="shared" si="44"/>
        <v>0.91890197361247405</v>
      </c>
    </row>
    <row r="209" spans="1:8" x14ac:dyDescent="0.25">
      <c r="A209" s="97">
        <v>3132</v>
      </c>
      <c r="B209" s="97" t="s">
        <v>282</v>
      </c>
      <c r="C209" s="93" t="s">
        <v>85</v>
      </c>
      <c r="D209" s="94">
        <v>288.45999999999998</v>
      </c>
      <c r="E209" s="94">
        <v>733.68</v>
      </c>
      <c r="F209" s="94">
        <v>674.18</v>
      </c>
      <c r="G209" s="204">
        <f t="shared" si="43"/>
        <v>2.3371697982389241</v>
      </c>
      <c r="H209" s="204">
        <f t="shared" si="44"/>
        <v>0.91890197361247405</v>
      </c>
    </row>
    <row r="210" spans="1:8" s="27" customFormat="1" x14ac:dyDescent="0.25">
      <c r="A210" s="106">
        <v>32</v>
      </c>
      <c r="B210" s="106"/>
      <c r="C210" s="86" t="s">
        <v>10</v>
      </c>
      <c r="D210" s="87">
        <f t="shared" ref="D210:F211" si="47">D211</f>
        <v>114.04</v>
      </c>
      <c r="E210" s="87">
        <f>E211+E213</f>
        <v>100.32</v>
      </c>
      <c r="F210" s="87">
        <f t="shared" si="47"/>
        <v>100.32</v>
      </c>
      <c r="G210" s="197">
        <f t="shared" si="43"/>
        <v>0.87969133637320229</v>
      </c>
      <c r="H210" s="197">
        <f t="shared" si="44"/>
        <v>1</v>
      </c>
    </row>
    <row r="211" spans="1:8" s="27" customFormat="1" x14ac:dyDescent="0.25">
      <c r="A211" s="108">
        <v>321</v>
      </c>
      <c r="B211" s="108"/>
      <c r="C211" s="109" t="s">
        <v>21</v>
      </c>
      <c r="D211" s="111">
        <f t="shared" si="47"/>
        <v>114.04</v>
      </c>
      <c r="E211" s="111">
        <f t="shared" si="47"/>
        <v>100.32</v>
      </c>
      <c r="F211" s="111">
        <f t="shared" si="47"/>
        <v>100.32</v>
      </c>
      <c r="G211" s="204">
        <f t="shared" si="43"/>
        <v>0.87969133637320229</v>
      </c>
      <c r="H211" s="204">
        <f t="shared" si="44"/>
        <v>1</v>
      </c>
    </row>
    <row r="212" spans="1:8" ht="24" x14ac:dyDescent="0.25">
      <c r="A212" s="97">
        <v>3212</v>
      </c>
      <c r="B212" s="97" t="s">
        <v>283</v>
      </c>
      <c r="C212" s="93" t="s">
        <v>209</v>
      </c>
      <c r="D212" s="94">
        <v>114.04</v>
      </c>
      <c r="E212" s="94">
        <v>100.32</v>
      </c>
      <c r="F212" s="94">
        <v>100.32</v>
      </c>
      <c r="G212" s="204">
        <f t="shared" si="43"/>
        <v>0.87969133637320229</v>
      </c>
      <c r="H212" s="204">
        <f t="shared" si="44"/>
        <v>1</v>
      </c>
    </row>
    <row r="213" spans="1:8" x14ac:dyDescent="0.25">
      <c r="A213" s="108">
        <v>323</v>
      </c>
      <c r="B213" s="108"/>
      <c r="C213" s="109" t="s">
        <v>64</v>
      </c>
      <c r="D213" s="111">
        <v>0</v>
      </c>
      <c r="E213" s="111">
        <f>E214</f>
        <v>0</v>
      </c>
      <c r="F213" s="196">
        <f>F214</f>
        <v>0</v>
      </c>
      <c r="G213" s="204" t="e">
        <f t="shared" si="43"/>
        <v>#DIV/0!</v>
      </c>
      <c r="H213" s="204" t="e">
        <f t="shared" si="44"/>
        <v>#DIV/0!</v>
      </c>
    </row>
    <row r="214" spans="1:8" x14ac:dyDescent="0.25">
      <c r="A214" s="193">
        <v>3236</v>
      </c>
      <c r="B214" s="193" t="s">
        <v>275</v>
      </c>
      <c r="C214" s="194" t="s">
        <v>67</v>
      </c>
      <c r="D214" s="195">
        <v>0</v>
      </c>
      <c r="E214" s="195">
        <v>0</v>
      </c>
      <c r="F214" s="205">
        <v>0</v>
      </c>
      <c r="G214" s="204" t="e">
        <f t="shared" si="43"/>
        <v>#DIV/0!</v>
      </c>
      <c r="H214" s="204" t="e">
        <f t="shared" si="44"/>
        <v>#DIV/0!</v>
      </c>
    </row>
  </sheetData>
  <mergeCells count="32">
    <mergeCell ref="A186:C186"/>
    <mergeCell ref="A187:C187"/>
    <mergeCell ref="A201:C201"/>
    <mergeCell ref="A174:C174"/>
    <mergeCell ref="A175:C175"/>
    <mergeCell ref="A180:C180"/>
    <mergeCell ref="A181:C181"/>
    <mergeCell ref="A168:C168"/>
    <mergeCell ref="A169:C169"/>
    <mergeCell ref="A142:C142"/>
    <mergeCell ref="A143:C143"/>
    <mergeCell ref="A156:C156"/>
    <mergeCell ref="A11:C11"/>
    <mergeCell ref="A130:C130"/>
    <mergeCell ref="A12:C12"/>
    <mergeCell ref="A56:C56"/>
    <mergeCell ref="A76:C76"/>
    <mergeCell ref="A88:C88"/>
    <mergeCell ref="A50:C50"/>
    <mergeCell ref="A51:C51"/>
    <mergeCell ref="A44:C44"/>
    <mergeCell ref="A45:C45"/>
    <mergeCell ref="A1:H1"/>
    <mergeCell ref="A2:H2"/>
    <mergeCell ref="A3:H3"/>
    <mergeCell ref="A6:C6"/>
    <mergeCell ref="A10:C10"/>
    <mergeCell ref="A7:C7"/>
    <mergeCell ref="A8:C8"/>
    <mergeCell ref="A9:C9"/>
    <mergeCell ref="A4:B4"/>
    <mergeCell ref="A5:B5"/>
  </mergeCells>
  <pageMargins left="0.7" right="0.7" top="0.75" bottom="0.75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Račun fin prema izvorima f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admin</cp:lastModifiedBy>
  <cp:lastPrinted>2026-03-24T06:17:39Z</cp:lastPrinted>
  <dcterms:created xsi:type="dcterms:W3CDTF">2022-08-12T12:51:27Z</dcterms:created>
  <dcterms:modified xsi:type="dcterms:W3CDTF">2026-03-24T06:20:49Z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 JLP(R)S.xlsx</vt:lpwstr>
  </property>
</Properties>
</file>