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2025\IZVRŠENJA\"/>
    </mc:Choice>
  </mc:AlternateContent>
  <bookViews>
    <workbookView xWindow="0" yWindow="0" windowWidth="21600" windowHeight="8430" firstSheet="3" activeTab="6"/>
  </bookViews>
  <sheets>
    <sheet name="SAŽETAK" sheetId="1" r:id="rId1"/>
    <sheet name=" Račun prihoda i rashoda" sheetId="3" r:id="rId2"/>
    <sheet name="Rashodi i prihodi prema izvoru" sheetId="8" r:id="rId3"/>
    <sheet name="Rashodi prema funkcijskoj k " sheetId="11" r:id="rId4"/>
    <sheet name="Račun financiranja " sheetId="9" r:id="rId5"/>
    <sheet name="Račun fin prema izvorima f" sheetId="10" r:id="rId6"/>
    <sheet name="POSEBNI DIO" sheetId="12" r:id="rId7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73" i="3" l="1"/>
  <c r="J78" i="3"/>
  <c r="J79" i="3"/>
  <c r="J80" i="3"/>
  <c r="J81" i="3"/>
  <c r="J82" i="3"/>
  <c r="J83" i="3"/>
  <c r="J84" i="3"/>
  <c r="J85" i="3"/>
  <c r="J86" i="3"/>
  <c r="J87" i="3"/>
  <c r="J88" i="3"/>
  <c r="J89" i="3"/>
  <c r="J77" i="3"/>
  <c r="K79" i="3"/>
  <c r="K80" i="3"/>
  <c r="K81" i="3"/>
  <c r="K82" i="3"/>
  <c r="K83" i="3"/>
  <c r="K84" i="3"/>
  <c r="K85" i="3"/>
  <c r="K86" i="3"/>
  <c r="K87" i="3"/>
  <c r="K88" i="3"/>
  <c r="K89" i="3"/>
  <c r="K75" i="3"/>
  <c r="K76" i="3"/>
  <c r="K74" i="3"/>
  <c r="J75" i="3"/>
  <c r="J76" i="3"/>
  <c r="K49" i="3"/>
  <c r="K50" i="3"/>
  <c r="K51" i="3"/>
  <c r="K52" i="3"/>
  <c r="K53" i="3"/>
  <c r="K54" i="3"/>
  <c r="K55" i="3"/>
  <c r="K56" i="3"/>
  <c r="K57" i="3"/>
  <c r="K58" i="3"/>
  <c r="K59" i="3"/>
  <c r="K60" i="3"/>
  <c r="K61" i="3"/>
  <c r="K62" i="3"/>
  <c r="K63" i="3"/>
  <c r="K64" i="3"/>
  <c r="K65" i="3"/>
  <c r="K66" i="3"/>
  <c r="K67" i="3"/>
  <c r="K68" i="3"/>
  <c r="K69" i="3"/>
  <c r="K70" i="3"/>
  <c r="K71" i="3"/>
  <c r="K72" i="3"/>
  <c r="J50" i="3"/>
  <c r="J51" i="3"/>
  <c r="J52" i="3"/>
  <c r="J53" i="3"/>
  <c r="J54" i="3"/>
  <c r="J55" i="3"/>
  <c r="J56" i="3"/>
  <c r="J57" i="3"/>
  <c r="J58" i="3"/>
  <c r="J59" i="3"/>
  <c r="J60" i="3"/>
  <c r="J61" i="3"/>
  <c r="J62" i="3"/>
  <c r="J63" i="3"/>
  <c r="J64" i="3"/>
  <c r="J65" i="3"/>
  <c r="J66" i="3"/>
  <c r="J67" i="3"/>
  <c r="J68" i="3"/>
  <c r="J69" i="3"/>
  <c r="J70" i="3"/>
  <c r="J71" i="3"/>
  <c r="J72" i="3"/>
  <c r="K44" i="3"/>
  <c r="K45" i="3"/>
  <c r="K46" i="3"/>
  <c r="J44" i="3"/>
  <c r="J45" i="3"/>
  <c r="J46" i="3"/>
  <c r="J23" i="3" l="1"/>
  <c r="J24" i="3"/>
  <c r="J25" i="3"/>
  <c r="J26" i="3"/>
  <c r="J27" i="3"/>
  <c r="J28" i="3"/>
  <c r="J29" i="3"/>
  <c r="J30" i="3"/>
  <c r="J31" i="3"/>
  <c r="K13" i="1" l="1"/>
  <c r="J13" i="1"/>
  <c r="J9" i="1"/>
  <c r="J11" i="1"/>
  <c r="J12" i="1"/>
  <c r="J14" i="1"/>
  <c r="K9" i="1"/>
  <c r="K11" i="1"/>
  <c r="K12" i="1"/>
  <c r="G36" i="8"/>
  <c r="G37" i="8"/>
  <c r="G38" i="8"/>
  <c r="G39" i="8"/>
  <c r="G40" i="8"/>
  <c r="G41" i="8"/>
  <c r="G42" i="8"/>
  <c r="G43" i="8"/>
  <c r="G44" i="8"/>
  <c r="G45" i="8"/>
  <c r="G46" i="8"/>
  <c r="G47" i="8"/>
  <c r="G48" i="8"/>
  <c r="G49" i="8"/>
  <c r="G50" i="8"/>
  <c r="G51" i="8"/>
  <c r="G52" i="8"/>
  <c r="G53" i="8"/>
  <c r="G54" i="8"/>
  <c r="F36" i="8"/>
  <c r="F37" i="8"/>
  <c r="F38" i="8"/>
  <c r="F39" i="8"/>
  <c r="F40" i="8"/>
  <c r="F41" i="8"/>
  <c r="F42" i="8"/>
  <c r="F43" i="8"/>
  <c r="F44" i="8"/>
  <c r="F45" i="8"/>
  <c r="F46" i="8"/>
  <c r="F47" i="8"/>
  <c r="F48" i="8"/>
  <c r="F49" i="8"/>
  <c r="F50" i="8"/>
  <c r="F51" i="8"/>
  <c r="F52" i="8"/>
  <c r="F53" i="8"/>
  <c r="F54" i="8"/>
  <c r="G29" i="8"/>
  <c r="G30" i="8"/>
  <c r="G31" i="8"/>
  <c r="G32" i="8"/>
  <c r="F29" i="8"/>
  <c r="F30" i="8"/>
  <c r="F31" i="8"/>
  <c r="F32" i="8"/>
  <c r="G9" i="8"/>
  <c r="G10" i="8"/>
  <c r="G11" i="8"/>
  <c r="G12" i="8"/>
  <c r="G13" i="8"/>
  <c r="G14" i="8"/>
  <c r="G15" i="8"/>
  <c r="G16" i="8"/>
  <c r="G17" i="8"/>
  <c r="G18" i="8"/>
  <c r="G19" i="8"/>
  <c r="G20" i="8"/>
  <c r="G21" i="8"/>
  <c r="G22" i="8"/>
  <c r="G23" i="8"/>
  <c r="G24" i="8"/>
  <c r="G25" i="8"/>
  <c r="G26" i="8"/>
  <c r="G27" i="8"/>
  <c r="F9" i="8"/>
  <c r="F10" i="8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7" i="8"/>
  <c r="K35" i="3"/>
  <c r="K30" i="3"/>
  <c r="K31" i="3"/>
  <c r="K23" i="3"/>
  <c r="K24" i="3"/>
  <c r="K25" i="3"/>
  <c r="K26" i="3"/>
  <c r="K27" i="3"/>
  <c r="K20" i="3"/>
  <c r="K12" i="3"/>
  <c r="K13" i="3"/>
  <c r="K14" i="3"/>
  <c r="K15" i="3"/>
  <c r="K16" i="3"/>
  <c r="K17" i="3"/>
  <c r="E8" i="8"/>
  <c r="I23" i="1" l="1"/>
  <c r="E47" i="12" l="1"/>
  <c r="E48" i="12"/>
  <c r="D53" i="12"/>
  <c r="E53" i="12"/>
  <c r="H53" i="12" s="1"/>
  <c r="H11" i="12"/>
  <c r="H12" i="12"/>
  <c r="H13" i="12"/>
  <c r="H14" i="12"/>
  <c r="H15" i="12"/>
  <c r="H16" i="12"/>
  <c r="H17" i="12"/>
  <c r="H18" i="12"/>
  <c r="H19" i="12"/>
  <c r="H20" i="12"/>
  <c r="H21" i="12"/>
  <c r="H22" i="12"/>
  <c r="H23" i="12"/>
  <c r="H24" i="12"/>
  <c r="H25" i="12"/>
  <c r="H26" i="12"/>
  <c r="H27" i="12"/>
  <c r="H28" i="12"/>
  <c r="H29" i="12"/>
  <c r="H30" i="12"/>
  <c r="H31" i="12"/>
  <c r="H32" i="12"/>
  <c r="H33" i="12"/>
  <c r="H34" i="12"/>
  <c r="H35" i="12"/>
  <c r="H36" i="12"/>
  <c r="H37" i="12"/>
  <c r="H38" i="12"/>
  <c r="H39" i="12"/>
  <c r="H40" i="12"/>
  <c r="H41" i="12"/>
  <c r="H42" i="12"/>
  <c r="H43" i="12"/>
  <c r="H48" i="12"/>
  <c r="H49" i="12"/>
  <c r="H50" i="12"/>
  <c r="H51" i="12"/>
  <c r="H52" i="12"/>
  <c r="H54" i="12"/>
  <c r="H55" i="12"/>
  <c r="H56" i="12"/>
  <c r="H57" i="12"/>
  <c r="H58" i="12"/>
  <c r="H59" i="12"/>
  <c r="H60" i="12"/>
  <c r="H61" i="12"/>
  <c r="H62" i="12"/>
  <c r="H63" i="12"/>
  <c r="H64" i="12"/>
  <c r="H65" i="12"/>
  <c r="H66" i="12"/>
  <c r="H67" i="12"/>
  <c r="H68" i="12"/>
  <c r="H69" i="12"/>
  <c r="H70" i="12"/>
  <c r="H71" i="12"/>
  <c r="H72" i="12"/>
  <c r="H73" i="12"/>
  <c r="H74" i="12"/>
  <c r="H75" i="12"/>
  <c r="H76" i="12"/>
  <c r="H77" i="12"/>
  <c r="H78" i="12"/>
  <c r="H79" i="12"/>
  <c r="H80" i="12"/>
  <c r="H81" i="12"/>
  <c r="H82" i="12"/>
  <c r="H83" i="12"/>
  <c r="H84" i="12"/>
  <c r="H85" i="12"/>
  <c r="H86" i="12"/>
  <c r="H87" i="12"/>
  <c r="H88" i="12"/>
  <c r="H89" i="12"/>
  <c r="H90" i="12"/>
  <c r="H91" i="12"/>
  <c r="H92" i="12"/>
  <c r="H93" i="12"/>
  <c r="H94" i="12"/>
  <c r="H95" i="12"/>
  <c r="H96" i="12"/>
  <c r="H97" i="12"/>
  <c r="H98" i="12"/>
  <c r="H99" i="12"/>
  <c r="H100" i="12"/>
  <c r="H101" i="12"/>
  <c r="H102" i="12"/>
  <c r="H103" i="12"/>
  <c r="H104" i="12"/>
  <c r="H105" i="12"/>
  <c r="H106" i="12"/>
  <c r="H107" i="12"/>
  <c r="H108" i="12"/>
  <c r="H109" i="12"/>
  <c r="H110" i="12"/>
  <c r="H111" i="12"/>
  <c r="H112" i="12"/>
  <c r="H113" i="12"/>
  <c r="H114" i="12"/>
  <c r="H115" i="12"/>
  <c r="H116" i="12"/>
  <c r="H117" i="12"/>
  <c r="H118" i="12"/>
  <c r="H119" i="12"/>
  <c r="H120" i="12"/>
  <c r="H121" i="12"/>
  <c r="H122" i="12"/>
  <c r="H123" i="12"/>
  <c r="H124" i="12"/>
  <c r="H125" i="12"/>
  <c r="H126" i="12"/>
  <c r="H127" i="12"/>
  <c r="H128" i="12"/>
  <c r="H129" i="12"/>
  <c r="H130" i="12"/>
  <c r="H131" i="12"/>
  <c r="H132" i="12"/>
  <c r="H133" i="12"/>
  <c r="H134" i="12"/>
  <c r="H135" i="12"/>
  <c r="H136" i="12"/>
  <c r="H137" i="12"/>
  <c r="H138" i="12"/>
  <c r="H139" i="12"/>
  <c r="H140" i="12"/>
  <c r="H141" i="12"/>
  <c r="H142" i="12"/>
  <c r="H143" i="12"/>
  <c r="H144" i="12"/>
  <c r="H145" i="12"/>
  <c r="H146" i="12"/>
  <c r="H147" i="12"/>
  <c r="H148" i="12"/>
  <c r="H149" i="12"/>
  <c r="H150" i="12"/>
  <c r="H151" i="12"/>
  <c r="H152" i="12"/>
  <c r="H153" i="12"/>
  <c r="H154" i="12"/>
  <c r="H155" i="12"/>
  <c r="H156" i="12"/>
  <c r="H157" i="12"/>
  <c r="H158" i="12"/>
  <c r="H159" i="12"/>
  <c r="H160" i="12"/>
  <c r="H161" i="12"/>
  <c r="H162" i="12"/>
  <c r="H163" i="12"/>
  <c r="H164" i="12"/>
  <c r="H165" i="12"/>
  <c r="H166" i="12"/>
  <c r="H167" i="12"/>
  <c r="H168" i="12"/>
  <c r="H169" i="12"/>
  <c r="H170" i="12"/>
  <c r="H171" i="12"/>
  <c r="H172" i="12"/>
  <c r="H173" i="12"/>
  <c r="H174" i="12"/>
  <c r="H175" i="12"/>
  <c r="H176" i="12"/>
  <c r="H177" i="12"/>
  <c r="H178" i="12"/>
  <c r="H179" i="12"/>
  <c r="H180" i="12"/>
  <c r="H181" i="12"/>
  <c r="H182" i="12"/>
  <c r="H183" i="12"/>
  <c r="H184" i="12"/>
  <c r="H185" i="12"/>
  <c r="H186" i="12"/>
  <c r="H187" i="12"/>
  <c r="H188" i="12"/>
  <c r="H189" i="12"/>
  <c r="H190" i="12"/>
  <c r="H191" i="12"/>
  <c r="H192" i="12"/>
  <c r="H193" i="12"/>
  <c r="H194" i="12"/>
  <c r="H195" i="12"/>
  <c r="H196" i="12"/>
  <c r="H197" i="12"/>
  <c r="H198" i="12"/>
  <c r="H199" i="12"/>
  <c r="H200" i="12"/>
  <c r="H201" i="12"/>
  <c r="H202" i="12"/>
  <c r="H203" i="12"/>
  <c r="H204" i="12"/>
  <c r="H205" i="12"/>
  <c r="H206" i="12"/>
  <c r="H207" i="12"/>
  <c r="H208" i="12"/>
  <c r="H209" i="12"/>
  <c r="H210" i="12"/>
  <c r="H211" i="12"/>
  <c r="H212" i="12"/>
  <c r="H213" i="12"/>
  <c r="H214" i="12"/>
  <c r="H215" i="12"/>
  <c r="H216" i="12"/>
  <c r="H217" i="12"/>
  <c r="H218" i="12"/>
  <c r="H219" i="12"/>
  <c r="H220" i="12"/>
  <c r="H221" i="12"/>
  <c r="G7" i="12"/>
  <c r="G8" i="12"/>
  <c r="G9" i="12"/>
  <c r="G10" i="12"/>
  <c r="G11" i="12"/>
  <c r="G12" i="12"/>
  <c r="G13" i="12"/>
  <c r="G14" i="12"/>
  <c r="G15" i="12"/>
  <c r="G16" i="12"/>
  <c r="G17" i="12"/>
  <c r="G18" i="12"/>
  <c r="G19" i="12"/>
  <c r="G20" i="12"/>
  <c r="G21" i="12"/>
  <c r="G22" i="12"/>
  <c r="G23" i="12"/>
  <c r="G24" i="12"/>
  <c r="G25" i="12"/>
  <c r="G26" i="12"/>
  <c r="G27" i="12"/>
  <c r="G28" i="12"/>
  <c r="G29" i="12"/>
  <c r="G30" i="12"/>
  <c r="G31" i="12"/>
  <c r="G32" i="12"/>
  <c r="G33" i="12"/>
  <c r="G34" i="12"/>
  <c r="G35" i="12"/>
  <c r="G36" i="12"/>
  <c r="G37" i="12"/>
  <c r="G38" i="12"/>
  <c r="G39" i="12"/>
  <c r="G40" i="12"/>
  <c r="G41" i="12"/>
  <c r="G42" i="12"/>
  <c r="G43" i="12"/>
  <c r="G44" i="12"/>
  <c r="G45" i="12"/>
  <c r="G46" i="12"/>
  <c r="G47" i="12"/>
  <c r="G48" i="12"/>
  <c r="G49" i="12"/>
  <c r="G50" i="12"/>
  <c r="G51" i="12"/>
  <c r="G52" i="12"/>
  <c r="G53" i="12"/>
  <c r="G54" i="12"/>
  <c r="G55" i="12"/>
  <c r="G56" i="12"/>
  <c r="G57" i="12"/>
  <c r="G58" i="12"/>
  <c r="G59" i="12"/>
  <c r="G60" i="12"/>
  <c r="G61" i="12"/>
  <c r="G62" i="12"/>
  <c r="G63" i="12"/>
  <c r="G64" i="12"/>
  <c r="G65" i="12"/>
  <c r="G66" i="12"/>
  <c r="G67" i="12"/>
  <c r="G68" i="12"/>
  <c r="G69" i="12"/>
  <c r="G70" i="12"/>
  <c r="G71" i="12"/>
  <c r="G72" i="12"/>
  <c r="G73" i="12"/>
  <c r="G74" i="12"/>
  <c r="G75" i="12"/>
  <c r="G76" i="12"/>
  <c r="G77" i="12"/>
  <c r="G78" i="12"/>
  <c r="G79" i="12"/>
  <c r="G80" i="12"/>
  <c r="G81" i="12"/>
  <c r="G82" i="12"/>
  <c r="G83" i="12"/>
  <c r="G84" i="12"/>
  <c r="G85" i="12"/>
  <c r="G86" i="12"/>
  <c r="G87" i="12"/>
  <c r="G88" i="12"/>
  <c r="G89" i="12"/>
  <c r="G90" i="12"/>
  <c r="G91" i="12"/>
  <c r="G92" i="12"/>
  <c r="G93" i="12"/>
  <c r="G94" i="12"/>
  <c r="G95" i="12"/>
  <c r="G96" i="12"/>
  <c r="G97" i="12"/>
  <c r="G98" i="12"/>
  <c r="G99" i="12"/>
  <c r="G100" i="12"/>
  <c r="G101" i="12"/>
  <c r="G102" i="12"/>
  <c r="G103" i="12"/>
  <c r="G104" i="12"/>
  <c r="G105" i="12"/>
  <c r="G106" i="12"/>
  <c r="G107" i="12"/>
  <c r="G108" i="12"/>
  <c r="G109" i="12"/>
  <c r="G110" i="12"/>
  <c r="G111" i="12"/>
  <c r="G112" i="12"/>
  <c r="G113" i="12"/>
  <c r="G114" i="12"/>
  <c r="G115" i="12"/>
  <c r="G116" i="12"/>
  <c r="G117" i="12"/>
  <c r="G118" i="12"/>
  <c r="G119" i="12"/>
  <c r="G120" i="12"/>
  <c r="G121" i="12"/>
  <c r="G122" i="12"/>
  <c r="G123" i="12"/>
  <c r="G124" i="12"/>
  <c r="G125" i="12"/>
  <c r="G126" i="12"/>
  <c r="G127" i="12"/>
  <c r="G128" i="12"/>
  <c r="G129" i="12"/>
  <c r="G130" i="12"/>
  <c r="G131" i="12"/>
  <c r="G132" i="12"/>
  <c r="G133" i="12"/>
  <c r="G134" i="12"/>
  <c r="G135" i="12"/>
  <c r="G136" i="12"/>
  <c r="G137" i="12"/>
  <c r="G138" i="12"/>
  <c r="G139" i="12"/>
  <c r="G140" i="12"/>
  <c r="G141" i="12"/>
  <c r="G142" i="12"/>
  <c r="G143" i="12"/>
  <c r="G144" i="12"/>
  <c r="G145" i="12"/>
  <c r="G146" i="12"/>
  <c r="G147" i="12"/>
  <c r="G148" i="12"/>
  <c r="G149" i="12"/>
  <c r="G150" i="12"/>
  <c r="G151" i="12"/>
  <c r="G152" i="12"/>
  <c r="G153" i="12"/>
  <c r="G154" i="12"/>
  <c r="G155" i="12"/>
  <c r="G156" i="12"/>
  <c r="G157" i="12"/>
  <c r="G158" i="12"/>
  <c r="G159" i="12"/>
  <c r="G160" i="12"/>
  <c r="G161" i="12"/>
  <c r="G162" i="12"/>
  <c r="G163" i="12"/>
  <c r="G164" i="12"/>
  <c r="G165" i="12"/>
  <c r="G166" i="12"/>
  <c r="G167" i="12"/>
  <c r="G168" i="12"/>
  <c r="G169" i="12"/>
  <c r="G170" i="12"/>
  <c r="G171" i="12"/>
  <c r="G172" i="12"/>
  <c r="G173" i="12"/>
  <c r="G174" i="12"/>
  <c r="G175" i="12"/>
  <c r="G176" i="12"/>
  <c r="G177" i="12"/>
  <c r="G178" i="12"/>
  <c r="G179" i="12"/>
  <c r="G180" i="12"/>
  <c r="G181" i="12"/>
  <c r="G182" i="12"/>
  <c r="G183" i="12"/>
  <c r="G184" i="12"/>
  <c r="G185" i="12"/>
  <c r="G186" i="12"/>
  <c r="G187" i="12"/>
  <c r="G188" i="12"/>
  <c r="G189" i="12"/>
  <c r="G190" i="12"/>
  <c r="G191" i="12"/>
  <c r="G192" i="12"/>
  <c r="G193" i="12"/>
  <c r="G194" i="12"/>
  <c r="G195" i="12"/>
  <c r="G196" i="12"/>
  <c r="G197" i="12"/>
  <c r="G198" i="12"/>
  <c r="G199" i="12"/>
  <c r="G200" i="12"/>
  <c r="G201" i="12"/>
  <c r="G202" i="12"/>
  <c r="G203" i="12"/>
  <c r="G204" i="12"/>
  <c r="G205" i="12"/>
  <c r="G206" i="12"/>
  <c r="G207" i="12"/>
  <c r="G208" i="12"/>
  <c r="G209" i="12"/>
  <c r="G210" i="12"/>
  <c r="G211" i="12"/>
  <c r="G212" i="12"/>
  <c r="G213" i="12"/>
  <c r="G214" i="12"/>
  <c r="G215" i="12"/>
  <c r="G216" i="12"/>
  <c r="G217" i="12"/>
  <c r="G218" i="12"/>
  <c r="G219" i="12"/>
  <c r="G220" i="12"/>
  <c r="G221" i="12"/>
  <c r="F188" i="12"/>
  <c r="F53" i="12"/>
  <c r="F220" i="12"/>
  <c r="F206" i="12"/>
  <c r="F57" i="12"/>
  <c r="I10" i="3"/>
  <c r="I16" i="3"/>
  <c r="D126" i="12" l="1"/>
  <c r="D72" i="12"/>
  <c r="D145" i="12"/>
  <c r="D114" i="12"/>
  <c r="E188" i="12"/>
  <c r="E217" i="12"/>
  <c r="E220" i="12"/>
  <c r="E204" i="12"/>
  <c r="E196" i="12"/>
  <c r="E206" i="12"/>
  <c r="F218" i="12"/>
  <c r="F217" i="12" s="1"/>
  <c r="E218" i="12"/>
  <c r="D218" i="12"/>
  <c r="D217" i="12" s="1"/>
  <c r="F215" i="12"/>
  <c r="E215" i="12"/>
  <c r="D215" i="12"/>
  <c r="F213" i="12"/>
  <c r="E213" i="12"/>
  <c r="D213" i="12"/>
  <c r="D210" i="12" s="1"/>
  <c r="F211" i="12"/>
  <c r="E211" i="12"/>
  <c r="D211" i="12"/>
  <c r="F204" i="12"/>
  <c r="F203" i="12" s="1"/>
  <c r="E203" i="12"/>
  <c r="D204" i="12"/>
  <c r="D203" i="12"/>
  <c r="F201" i="12"/>
  <c r="E201" i="12"/>
  <c r="D201" i="12"/>
  <c r="F199" i="12"/>
  <c r="E199" i="12"/>
  <c r="D199" i="12"/>
  <c r="F197" i="12"/>
  <c r="E197" i="12"/>
  <c r="D197" i="12"/>
  <c r="D17" i="8"/>
  <c r="D8" i="8"/>
  <c r="H10" i="3"/>
  <c r="E210" i="12" l="1"/>
  <c r="F210" i="12"/>
  <c r="F209" i="12" s="1"/>
  <c r="F208" i="12" s="1"/>
  <c r="E209" i="12"/>
  <c r="E208" i="12" s="1"/>
  <c r="D209" i="12"/>
  <c r="D208" i="12" s="1"/>
  <c r="F196" i="12"/>
  <c r="F195" i="12" s="1"/>
  <c r="F194" i="12" s="1"/>
  <c r="D196" i="12"/>
  <c r="D195" i="12" s="1"/>
  <c r="D194" i="12" s="1"/>
  <c r="D193" i="12" s="1"/>
  <c r="E195" i="12"/>
  <c r="E194" i="12" s="1"/>
  <c r="E193" i="12" s="1"/>
  <c r="G14" i="1"/>
  <c r="I74" i="3"/>
  <c r="F193" i="12" l="1"/>
  <c r="C17" i="8"/>
  <c r="F133" i="12"/>
  <c r="F140" i="12"/>
  <c r="E140" i="12"/>
  <c r="D140" i="12"/>
  <c r="F60" i="12"/>
  <c r="E60" i="12"/>
  <c r="D60" i="12"/>
  <c r="D56" i="12" s="1"/>
  <c r="D96" i="12"/>
  <c r="H74" i="3"/>
  <c r="K22" i="1" l="1"/>
  <c r="J22" i="1"/>
  <c r="I85" i="3"/>
  <c r="K43" i="3"/>
  <c r="K41" i="3"/>
  <c r="J49" i="3"/>
  <c r="J41" i="3"/>
  <c r="J43" i="3"/>
  <c r="J35" i="3"/>
  <c r="J20" i="3"/>
  <c r="J17" i="3"/>
  <c r="J13" i="3"/>
  <c r="J12" i="3"/>
  <c r="H44" i="3"/>
  <c r="H42" i="3"/>
  <c r="H40" i="3"/>
  <c r="H48" i="3"/>
  <c r="H53" i="3"/>
  <c r="H59" i="3"/>
  <c r="H66" i="3"/>
  <c r="H73" i="3"/>
  <c r="H78" i="3"/>
  <c r="H77" i="3" s="1"/>
  <c r="H81" i="3"/>
  <c r="H80" i="3" s="1"/>
  <c r="H88" i="3"/>
  <c r="H85" i="3"/>
  <c r="G88" i="3"/>
  <c r="G85" i="3"/>
  <c r="G81" i="3"/>
  <c r="G80" i="3" s="1"/>
  <c r="G78" i="3"/>
  <c r="G77" i="3" s="1"/>
  <c r="G74" i="3"/>
  <c r="G73" i="3" s="1"/>
  <c r="G66" i="3"/>
  <c r="G59" i="3"/>
  <c r="G53" i="3"/>
  <c r="G48" i="3"/>
  <c r="G44" i="3"/>
  <c r="G42" i="3"/>
  <c r="G40" i="3"/>
  <c r="I88" i="3"/>
  <c r="I14" i="3"/>
  <c r="H14" i="3"/>
  <c r="G14" i="3"/>
  <c r="G16" i="3"/>
  <c r="H16" i="3"/>
  <c r="I48" i="3"/>
  <c r="H29" i="3"/>
  <c r="H28" i="3" s="1"/>
  <c r="H25" i="3"/>
  <c r="H22" i="3"/>
  <c r="G22" i="3"/>
  <c r="H19" i="3"/>
  <c r="H18" i="3" s="1"/>
  <c r="H34" i="3"/>
  <c r="H33" i="3" s="1"/>
  <c r="H32" i="3" s="1"/>
  <c r="H11" i="3"/>
  <c r="G34" i="3"/>
  <c r="G33" i="3" s="1"/>
  <c r="G32" i="3" s="1"/>
  <c r="I34" i="3"/>
  <c r="I33" i="3" s="1"/>
  <c r="I32" i="3" s="1"/>
  <c r="G11" i="3"/>
  <c r="G19" i="3"/>
  <c r="G18" i="3" s="1"/>
  <c r="G25" i="3"/>
  <c r="G29" i="3"/>
  <c r="G28" i="3" s="1"/>
  <c r="G9" i="11"/>
  <c r="G8" i="11"/>
  <c r="F9" i="11"/>
  <c r="F8" i="11"/>
  <c r="F114" i="12"/>
  <c r="F113" i="12" s="1"/>
  <c r="F15" i="12"/>
  <c r="D153" i="12"/>
  <c r="D152" i="12" s="1"/>
  <c r="D150" i="12"/>
  <c r="D148" i="12"/>
  <c r="D146" i="12"/>
  <c r="F191" i="12"/>
  <c r="F190" i="12" s="1"/>
  <c r="E191" i="12"/>
  <c r="E190" i="12" s="1"/>
  <c r="D191" i="12"/>
  <c r="D172" i="12"/>
  <c r="D174" i="12"/>
  <c r="D176" i="12"/>
  <c r="D179" i="12"/>
  <c r="D178" i="12" s="1"/>
  <c r="F185" i="12"/>
  <c r="E185" i="12"/>
  <c r="E184" i="12" s="1"/>
  <c r="E183" i="12" s="1"/>
  <c r="E182" i="12" s="1"/>
  <c r="D185" i="12"/>
  <c r="D184" i="12" s="1"/>
  <c r="F179" i="12"/>
  <c r="E179" i="12"/>
  <c r="E178" i="12" s="1"/>
  <c r="F176" i="12"/>
  <c r="E176" i="12"/>
  <c r="F174" i="12"/>
  <c r="E174" i="12"/>
  <c r="F172" i="12"/>
  <c r="E172" i="12"/>
  <c r="F167" i="12"/>
  <c r="E167" i="12"/>
  <c r="D167" i="12"/>
  <c r="F165" i="12"/>
  <c r="E165" i="12"/>
  <c r="D165" i="12"/>
  <c r="F159" i="12"/>
  <c r="F158" i="12" s="1"/>
  <c r="F157" i="12" s="1"/>
  <c r="F156" i="12" s="1"/>
  <c r="E159" i="12"/>
  <c r="E158" i="12" s="1"/>
  <c r="D159" i="12"/>
  <c r="D158" i="12" s="1"/>
  <c r="E137" i="12"/>
  <c r="E135" i="12"/>
  <c r="D135" i="12"/>
  <c r="D137" i="12"/>
  <c r="D139" i="12"/>
  <c r="F148" i="12"/>
  <c r="F150" i="12"/>
  <c r="F153" i="12"/>
  <c r="F152" i="12" s="1"/>
  <c r="E153" i="12"/>
  <c r="E152" i="12" s="1"/>
  <c r="E150" i="12"/>
  <c r="E148" i="12"/>
  <c r="E139" i="12"/>
  <c r="F135" i="12"/>
  <c r="F137" i="12"/>
  <c r="F146" i="12"/>
  <c r="E146" i="12"/>
  <c r="E133" i="12"/>
  <c r="D133" i="12"/>
  <c r="F127" i="12"/>
  <c r="F126" i="12" s="1"/>
  <c r="F125" i="12" s="1"/>
  <c r="F124" i="12" s="1"/>
  <c r="E127" i="12"/>
  <c r="E126" i="12" s="1"/>
  <c r="E125" i="12" s="1"/>
  <c r="E124" i="12" s="1"/>
  <c r="E123" i="12" s="1"/>
  <c r="D127" i="12"/>
  <c r="E121" i="12"/>
  <c r="E120" i="12" s="1"/>
  <c r="E119" i="12" s="1"/>
  <c r="E117" i="12"/>
  <c r="E114" i="12"/>
  <c r="E113" i="12" s="1"/>
  <c r="E112" i="12" s="1"/>
  <c r="F121" i="12"/>
  <c r="F120" i="12" s="1"/>
  <c r="F117" i="12"/>
  <c r="D121" i="12"/>
  <c r="D117" i="12"/>
  <c r="F164" i="12" l="1"/>
  <c r="H84" i="3"/>
  <c r="H83" i="3" s="1"/>
  <c r="D164" i="12"/>
  <c r="D163" i="12" s="1"/>
  <c r="D162" i="12" s="1"/>
  <c r="F132" i="12"/>
  <c r="D144" i="12"/>
  <c r="D143" i="12" s="1"/>
  <c r="F171" i="12"/>
  <c r="D171" i="12"/>
  <c r="D170" i="12" s="1"/>
  <c r="D169" i="12" s="1"/>
  <c r="E132" i="12"/>
  <c r="E131" i="12" s="1"/>
  <c r="E130" i="12" s="1"/>
  <c r="E164" i="12"/>
  <c r="E163" i="12" s="1"/>
  <c r="E162" i="12" s="1"/>
  <c r="F178" i="12"/>
  <c r="J16" i="3"/>
  <c r="K32" i="3"/>
  <c r="H39" i="3"/>
  <c r="J32" i="3"/>
  <c r="K48" i="3"/>
  <c r="G39" i="3"/>
  <c r="G84" i="3"/>
  <c r="G83" i="3" s="1"/>
  <c r="H47" i="3"/>
  <c r="K33" i="3"/>
  <c r="G47" i="3"/>
  <c r="J33" i="3"/>
  <c r="J48" i="3"/>
  <c r="I84" i="3"/>
  <c r="J34" i="3"/>
  <c r="K34" i="3"/>
  <c r="G10" i="3"/>
  <c r="H21" i="3"/>
  <c r="G21" i="3"/>
  <c r="D157" i="12"/>
  <c r="D156" i="12" s="1"/>
  <c r="D155" i="12" s="1"/>
  <c r="D190" i="12"/>
  <c r="D189" i="12" s="1"/>
  <c r="D188" i="12" s="1"/>
  <c r="D187" i="12" s="1"/>
  <c r="E189" i="12"/>
  <c r="E187" i="12" s="1"/>
  <c r="F189" i="12"/>
  <c r="E181" i="12"/>
  <c r="F184" i="12"/>
  <c r="F183" i="12" s="1"/>
  <c r="F182" i="12" s="1"/>
  <c r="E171" i="12"/>
  <c r="D132" i="12"/>
  <c r="D131" i="12" s="1"/>
  <c r="D130" i="12" s="1"/>
  <c r="E157" i="12"/>
  <c r="E156" i="12" s="1"/>
  <c r="F145" i="12"/>
  <c r="F144" i="12" s="1"/>
  <c r="F143" i="12" s="1"/>
  <c r="F163" i="12"/>
  <c r="F162" i="12" s="1"/>
  <c r="E145" i="12"/>
  <c r="E144" i="12" s="1"/>
  <c r="E143" i="12" s="1"/>
  <c r="E129" i="12" s="1"/>
  <c r="F139" i="12"/>
  <c r="D113" i="12"/>
  <c r="D112" i="12" s="1"/>
  <c r="F155" i="12"/>
  <c r="F119" i="12"/>
  <c r="E111" i="12"/>
  <c r="F102" i="12"/>
  <c r="F96" i="12"/>
  <c r="F95" i="12" s="1"/>
  <c r="F76" i="12"/>
  <c r="E88" i="12"/>
  <c r="E85" i="12"/>
  <c r="E96" i="12"/>
  <c r="E95" i="12" s="1"/>
  <c r="E79" i="12"/>
  <c r="E76" i="12"/>
  <c r="E74" i="12"/>
  <c r="F74" i="12"/>
  <c r="D102" i="12"/>
  <c r="E102" i="12"/>
  <c r="E101" i="12" s="1"/>
  <c r="E99" i="12"/>
  <c r="E98" i="12" s="1"/>
  <c r="F99" i="12"/>
  <c r="F98" i="12" s="1"/>
  <c r="E92" i="12"/>
  <c r="F92" i="12"/>
  <c r="F88" i="12"/>
  <c r="F85" i="12"/>
  <c r="E83" i="12"/>
  <c r="F83" i="12"/>
  <c r="E109" i="12"/>
  <c r="F109" i="12"/>
  <c r="E106" i="12"/>
  <c r="F106" i="12"/>
  <c r="D99" i="12"/>
  <c r="D98" i="12" s="1"/>
  <c r="D95" i="12"/>
  <c r="D92" i="12"/>
  <c r="D109" i="12"/>
  <c r="D106" i="12"/>
  <c r="D88" i="12"/>
  <c r="D85" i="12"/>
  <c r="D83" i="12"/>
  <c r="D79" i="12"/>
  <c r="D76" i="12"/>
  <c r="D74" i="12"/>
  <c r="F69" i="12"/>
  <c r="E65" i="12"/>
  <c r="E69" i="12"/>
  <c r="D69" i="12"/>
  <c r="D65" i="12"/>
  <c r="D47" i="12"/>
  <c r="E57" i="12"/>
  <c r="H47" i="12"/>
  <c r="F14" i="12"/>
  <c r="E15" i="12"/>
  <c r="E14" i="12" s="1"/>
  <c r="D15" i="12"/>
  <c r="D14" i="12" s="1"/>
  <c r="E22" i="12"/>
  <c r="F22" i="12"/>
  <c r="F18" i="12"/>
  <c r="E18" i="12"/>
  <c r="D18" i="12"/>
  <c r="D22" i="12"/>
  <c r="F27" i="12"/>
  <c r="E27" i="12"/>
  <c r="D27" i="12"/>
  <c r="F41" i="12"/>
  <c r="F40" i="12" s="1"/>
  <c r="E41" i="12"/>
  <c r="F34" i="12"/>
  <c r="E34" i="12"/>
  <c r="D34" i="12"/>
  <c r="D7" i="11"/>
  <c r="D6" i="11" s="1"/>
  <c r="E7" i="11"/>
  <c r="C7" i="11"/>
  <c r="C6" i="11" s="1"/>
  <c r="E28" i="8"/>
  <c r="C28" i="8"/>
  <c r="D28" i="8"/>
  <c r="D53" i="8"/>
  <c r="D44" i="8"/>
  <c r="D42" i="8"/>
  <c r="D40" i="8"/>
  <c r="D35" i="8"/>
  <c r="D161" i="12" l="1"/>
  <c r="D101" i="12"/>
  <c r="G28" i="8"/>
  <c r="F28" i="8"/>
  <c r="F131" i="12"/>
  <c r="F130" i="12" s="1"/>
  <c r="F129" i="12" s="1"/>
  <c r="D129" i="12"/>
  <c r="E56" i="12"/>
  <c r="E55" i="12" s="1"/>
  <c r="E40" i="12"/>
  <c r="E46" i="12"/>
  <c r="H46" i="12" s="1"/>
  <c r="F123" i="12"/>
  <c r="F170" i="12"/>
  <c r="F169" i="12" s="1"/>
  <c r="F161" i="12" s="1"/>
  <c r="D46" i="12"/>
  <c r="D40" i="12"/>
  <c r="G38" i="3"/>
  <c r="G37" i="3" s="1"/>
  <c r="H38" i="3"/>
  <c r="H37" i="3" s="1"/>
  <c r="H9" i="3"/>
  <c r="H8" i="3" s="1"/>
  <c r="G9" i="3"/>
  <c r="G8" i="3" s="1"/>
  <c r="F7" i="11"/>
  <c r="G7" i="11"/>
  <c r="E6" i="11"/>
  <c r="F6" i="11" s="1"/>
  <c r="D183" i="12"/>
  <c r="D182" i="12" s="1"/>
  <c r="D181" i="12" s="1"/>
  <c r="E170" i="12"/>
  <c r="E169" i="12" s="1"/>
  <c r="E161" i="12" s="1"/>
  <c r="E73" i="12"/>
  <c r="D82" i="12"/>
  <c r="F82" i="12"/>
  <c r="E105" i="12"/>
  <c r="E104" i="12" s="1"/>
  <c r="D105" i="12"/>
  <c r="D104" i="12" s="1"/>
  <c r="E82" i="12"/>
  <c r="D73" i="12"/>
  <c r="F105" i="12"/>
  <c r="E64" i="12"/>
  <c r="E63" i="12" s="1"/>
  <c r="E62" i="12" s="1"/>
  <c r="D64" i="12"/>
  <c r="E17" i="12"/>
  <c r="F17" i="12"/>
  <c r="D17" i="12"/>
  <c r="D34" i="8"/>
  <c r="E17" i="8"/>
  <c r="E44" i="8"/>
  <c r="C53" i="8"/>
  <c r="C44" i="8"/>
  <c r="C42" i="8"/>
  <c r="C40" i="8"/>
  <c r="C35" i="8"/>
  <c r="C26" i="8"/>
  <c r="C15" i="8"/>
  <c r="C13" i="8"/>
  <c r="C8" i="8"/>
  <c r="G6" i="11" l="1"/>
  <c r="D125" i="12"/>
  <c r="C7" i="8"/>
  <c r="C6" i="8" s="1"/>
  <c r="D13" i="12"/>
  <c r="C34" i="8"/>
  <c r="E45" i="12"/>
  <c r="H45" i="12" s="1"/>
  <c r="E13" i="12"/>
  <c r="E12" i="12" s="1"/>
  <c r="E11" i="12" s="1"/>
  <c r="F181" i="12"/>
  <c r="F187" i="12"/>
  <c r="E155" i="12"/>
  <c r="E72" i="12"/>
  <c r="E71" i="12" s="1"/>
  <c r="F13" i="12"/>
  <c r="E26" i="8"/>
  <c r="E15" i="8"/>
  <c r="E13" i="8"/>
  <c r="F8" i="8"/>
  <c r="D26" i="8"/>
  <c r="D15" i="8"/>
  <c r="D13" i="8"/>
  <c r="E53" i="8"/>
  <c r="E42" i="8"/>
  <c r="E40" i="8"/>
  <c r="E35" i="8"/>
  <c r="G35" i="8" s="1"/>
  <c r="D124" i="12" l="1"/>
  <c r="E44" i="12"/>
  <c r="H44" i="12" s="1"/>
  <c r="E7" i="8"/>
  <c r="E6" i="8" s="1"/>
  <c r="F6" i="8" s="1"/>
  <c r="D7" i="8"/>
  <c r="D6" i="8" s="1"/>
  <c r="E34" i="8"/>
  <c r="G34" i="8" s="1"/>
  <c r="F35" i="8"/>
  <c r="G8" i="8"/>
  <c r="I40" i="3"/>
  <c r="I42" i="3"/>
  <c r="I44" i="3"/>
  <c r="I53" i="3"/>
  <c r="I59" i="3"/>
  <c r="I66" i="3"/>
  <c r="I78" i="3"/>
  <c r="I81" i="3"/>
  <c r="I83" i="3"/>
  <c r="I29" i="3"/>
  <c r="I25" i="3"/>
  <c r="I22" i="3"/>
  <c r="I19" i="3"/>
  <c r="I11" i="3"/>
  <c r="I8" i="1"/>
  <c r="I11" i="1"/>
  <c r="H11" i="1"/>
  <c r="H8" i="1"/>
  <c r="G11" i="1"/>
  <c r="G8" i="1"/>
  <c r="G6" i="8" l="1"/>
  <c r="D123" i="12"/>
  <c r="E10" i="12"/>
  <c r="F7" i="8"/>
  <c r="F34" i="8"/>
  <c r="G7" i="8"/>
  <c r="I28" i="3"/>
  <c r="K29" i="3"/>
  <c r="I18" i="3"/>
  <c r="J19" i="3"/>
  <c r="K19" i="3"/>
  <c r="K42" i="3"/>
  <c r="J42" i="3"/>
  <c r="I80" i="3"/>
  <c r="J40" i="3"/>
  <c r="K40" i="3"/>
  <c r="K11" i="3"/>
  <c r="J11" i="3"/>
  <c r="I73" i="3"/>
  <c r="J74" i="3"/>
  <c r="I21" i="3"/>
  <c r="J22" i="3"/>
  <c r="K22" i="3"/>
  <c r="I77" i="3"/>
  <c r="K77" i="3" s="1"/>
  <c r="K78" i="3"/>
  <c r="J8" i="1"/>
  <c r="H14" i="1"/>
  <c r="K8" i="1"/>
  <c r="I39" i="3"/>
  <c r="I47" i="3"/>
  <c r="I14" i="1"/>
  <c r="D119" i="12"/>
  <c r="E9" i="12" l="1"/>
  <c r="H10" i="12"/>
  <c r="K21" i="3"/>
  <c r="J21" i="3"/>
  <c r="J39" i="3"/>
  <c r="K39" i="3"/>
  <c r="J73" i="3"/>
  <c r="J18" i="3"/>
  <c r="K18" i="3"/>
  <c r="I9" i="3"/>
  <c r="K10" i="3"/>
  <c r="J10" i="3"/>
  <c r="K47" i="3"/>
  <c r="J47" i="3"/>
  <c r="K28" i="3"/>
  <c r="I38" i="3"/>
  <c r="E8" i="12" l="1"/>
  <c r="H9" i="12"/>
  <c r="I37" i="3"/>
  <c r="J37" i="3" s="1"/>
  <c r="K38" i="3"/>
  <c r="J38" i="3"/>
  <c r="I8" i="3"/>
  <c r="K9" i="3"/>
  <c r="J9" i="3"/>
  <c r="D111" i="12"/>
  <c r="D71" i="12"/>
  <c r="F79" i="12"/>
  <c r="F65" i="12"/>
  <c r="D63" i="12"/>
  <c r="D62" i="12" s="1"/>
  <c r="F56" i="12"/>
  <c r="D55" i="12"/>
  <c r="F48" i="12"/>
  <c r="F47" i="12" s="1"/>
  <c r="D12" i="12"/>
  <c r="D11" i="12" s="1"/>
  <c r="E7" i="12" l="1"/>
  <c r="H8" i="12"/>
  <c r="K37" i="3"/>
  <c r="J8" i="3"/>
  <c r="K8" i="3"/>
  <c r="F73" i="12"/>
  <c r="F64" i="12"/>
  <c r="D45" i="12"/>
  <c r="F104" i="12"/>
  <c r="F112" i="12"/>
  <c r="E6" i="12" l="1"/>
  <c r="H7" i="12"/>
  <c r="D44" i="12"/>
  <c r="F111" i="12"/>
  <c r="F63" i="12"/>
  <c r="F55" i="12"/>
  <c r="F12" i="12"/>
  <c r="F46" i="12"/>
  <c r="D10" i="12" l="1"/>
  <c r="D9" i="12" s="1"/>
  <c r="D8" i="12" s="1"/>
  <c r="D7" i="12" s="1"/>
  <c r="D6" i="12"/>
  <c r="F45" i="12"/>
  <c r="F11" i="12"/>
  <c r="F101" i="12"/>
  <c r="F62" i="12"/>
  <c r="F72" i="12" l="1"/>
  <c r="F71" i="12" l="1"/>
  <c r="F44" i="12" s="1"/>
  <c r="F10" i="12" s="1"/>
  <c r="F9" i="12" l="1"/>
  <c r="F8" i="12" l="1"/>
  <c r="F7" i="12" l="1"/>
  <c r="F6" i="12" s="1"/>
  <c r="H6" i="12" l="1"/>
  <c r="G6" i="12"/>
</calcChain>
</file>

<file path=xl/sharedStrings.xml><?xml version="1.0" encoding="utf-8"?>
<sst xmlns="http://schemas.openxmlformats.org/spreadsheetml/2006/main" count="553" uniqueCount="310">
  <si>
    <t>PRIHODI UKUPNO</t>
  </si>
  <si>
    <t>RASHODI UKUPNO</t>
  </si>
  <si>
    <t>Prihodi poslovanja</t>
  </si>
  <si>
    <t>Rashodi poslovanja</t>
  </si>
  <si>
    <t>Rashodi za zaposlene</t>
  </si>
  <si>
    <t>Rashodi za nabavu nefinancijske imovine</t>
  </si>
  <si>
    <t>BROJČANA OZNAKA I NAZIV</t>
  </si>
  <si>
    <t>Primici od financijske imovine i zaduživanja</t>
  </si>
  <si>
    <t>Izdaci za financijsku imovinu i otplate zajmova</t>
  </si>
  <si>
    <t>I. OPĆI DIO</t>
  </si>
  <si>
    <t>Materijalni rashodi</t>
  </si>
  <si>
    <t>Primici od zaduživanja</t>
  </si>
  <si>
    <t>Izdaci za otplatu glavnice primljenih kredita i zajmova</t>
  </si>
  <si>
    <t>…</t>
  </si>
  <si>
    <t>INDEKS</t>
  </si>
  <si>
    <t>6=5/2*100</t>
  </si>
  <si>
    <t>7=5/4*100</t>
  </si>
  <si>
    <t>Pomoći iz inozemstva i od subjekata unutar općeg proračuna</t>
  </si>
  <si>
    <t>….</t>
  </si>
  <si>
    <t>Plaće (Bruto)</t>
  </si>
  <si>
    <t>Plaće za redovan rad</t>
  </si>
  <si>
    <t>Naknade troškova zaposlenima</t>
  </si>
  <si>
    <t>Službena putovanja</t>
  </si>
  <si>
    <t>31 Vlastiti prihodi</t>
  </si>
  <si>
    <t>3 Vlastiti prihodi</t>
  </si>
  <si>
    <t>21 Doprinosi za mirovinsko osiguranje</t>
  </si>
  <si>
    <t>2 Doprinosi</t>
  </si>
  <si>
    <t>12 Sredstva učešća za pomoći</t>
  </si>
  <si>
    <t>11 Opći prihodi i primici</t>
  </si>
  <si>
    <t>1 Opći prihodi i primici</t>
  </si>
  <si>
    <t>UKUPNO RASHODI</t>
  </si>
  <si>
    <t xml:space="preserve">UKUPNO PRIHODI </t>
  </si>
  <si>
    <t xml:space="preserve">IZVJEŠTAJ RAČUNA FINANCIRANJA PREMA EKONOMSKOJ KLASIFIKACIJI </t>
  </si>
  <si>
    <t>Primljeni krediti i zajmovi od međunarodnih organizacija, institucija i tijela EU te inozemnih vlada</t>
  </si>
  <si>
    <t>Primljeni zajmovi od međunarodnih organizacija</t>
  </si>
  <si>
    <t>Otplata glavnice primljenih kredita i zajmova od međunarodnih organizacija, institucija i tijela EU te inozemnih vlada</t>
  </si>
  <si>
    <t>Otplata glavnice primljenih zajmova od međunarodnih organizacija</t>
  </si>
  <si>
    <t>IZVJEŠTAJ RAČUNA FINANCIRANJA PREMA IZVORIMA FINANCIRANJA</t>
  </si>
  <si>
    <t>UKUPNO PRIMICI</t>
  </si>
  <si>
    <t xml:space="preserve">UKUPNO IZDACI </t>
  </si>
  <si>
    <t>INDEKS**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</si>
  <si>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</si>
  <si>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</si>
  <si>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</si>
  <si>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</si>
  <si>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</si>
  <si>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7 PRIHODI OD PRODAJE NEFINANCIJSKE IMOVINE</t>
  </si>
  <si>
    <t>RAZLIKA - VIŠAK MANJAK</t>
  </si>
  <si>
    <t xml:space="preserve"> RAČUN FINANCIRANJA</t>
  </si>
  <si>
    <t xml:space="preserve">OSTVARENJE/IZVRŠENJE 
2023. </t>
  </si>
  <si>
    <t>09 Obrazovanje</t>
  </si>
  <si>
    <t>091 predškolsko i osnovno obrazovanje</t>
  </si>
  <si>
    <t>096 dodatne usluge u obrazovanju</t>
  </si>
  <si>
    <t>IZVRŠENJE RASHODA I IZDATAKA PO EKONOMSKOJ I PROGRAMSKOJ KLASIFIKACIJI</t>
  </si>
  <si>
    <t>I IZVORIMA FINANCIRANJA</t>
  </si>
  <si>
    <t>RAČUN</t>
  </si>
  <si>
    <t>VRSTA RASHODA / IZDATAKA</t>
  </si>
  <si>
    <t>INDEKS 5/3*100</t>
  </si>
  <si>
    <t>RASHODI POSLOVANJA</t>
  </si>
  <si>
    <t>Stručno usavršavanje zaposlenika</t>
  </si>
  <si>
    <t>Rashodi za materijal i energiju</t>
  </si>
  <si>
    <t>Uredski materijal i ostali materijalni rashodi</t>
  </si>
  <si>
    <t>Materijal i sirovine</t>
  </si>
  <si>
    <t>Energija</t>
  </si>
  <si>
    <t>Sitni inventar i auto gume</t>
  </si>
  <si>
    <t>Rashodi za usluge</t>
  </si>
  <si>
    <t>Usluge telefona, pošte i prijevoza</t>
  </si>
  <si>
    <t>Komunalne usluge</t>
  </si>
  <si>
    <t>Zdravstvene i veterinarske usluge</t>
  </si>
  <si>
    <t>Intelektualne i osobne usluge</t>
  </si>
  <si>
    <t>Računalne usluge</t>
  </si>
  <si>
    <t>Ostale usluge</t>
  </si>
  <si>
    <t>Ostali nespomenuti rashodi poslovanja</t>
  </si>
  <si>
    <t>Premije osiguranja</t>
  </si>
  <si>
    <t>Reprezentacija</t>
  </si>
  <si>
    <t>Članarine</t>
  </si>
  <si>
    <t>Pristojbe i naknade</t>
  </si>
  <si>
    <t>Financijski  rashodi</t>
  </si>
  <si>
    <t>Ostali financijski rashodi</t>
  </si>
  <si>
    <t>Bankarske usluge i usluge platnog prometa</t>
  </si>
  <si>
    <t>Zatezne kamate</t>
  </si>
  <si>
    <t>Rashodi za nabavu proizvedene dugotrajne  imovine</t>
  </si>
  <si>
    <t>Postrojenja i oprema</t>
  </si>
  <si>
    <t xml:space="preserve">Izvor  5.3. POMOĆI </t>
  </si>
  <si>
    <t>Ostali rashodi za zaposlene</t>
  </si>
  <si>
    <t>Doprinosi na plaće</t>
  </si>
  <si>
    <t>Doprinosi za obvezno zdravstveno osiguranje</t>
  </si>
  <si>
    <t>Doprinosi za obvezno osiguranje u slučaju nezaposlenosti</t>
  </si>
  <si>
    <t>Uredska oprema i namještaj</t>
  </si>
  <si>
    <t xml:space="preserve">Izvor  6.1. DONACIJE </t>
  </si>
  <si>
    <t>Prihodi po posebnim propisima</t>
  </si>
  <si>
    <t xml:space="preserve">Pomoći proračunskim korisnicima iz proračuna koji im nije nadležan </t>
  </si>
  <si>
    <t xml:space="preserve">Tekuće pomoći proračunskim korisnicima iz proračuna koji im nije nadležan </t>
  </si>
  <si>
    <t xml:space="preserve">Kapitalne  pomoći proračunskim korisnicima iz proračuna koji im nije nadležan </t>
  </si>
  <si>
    <t>Prihodi od upravnih i administrativnih pristojbi, pristojbi po posebnim propisima i naknadama</t>
  </si>
  <si>
    <t xml:space="preserve">Ostali nespomenuti prihodi </t>
  </si>
  <si>
    <t>Prihodi od prodaje proizvoda i robe te pruženih usluga i prihodi od donacija</t>
  </si>
  <si>
    <t xml:space="preserve">Prihodi od prodaje proizvoda i robe te pruženih usluga </t>
  </si>
  <si>
    <t xml:space="preserve">Prihodi od pruženih usluga </t>
  </si>
  <si>
    <t>Donacije od pravnih i fizičkih osoba izvan općeg proračuna i povrat donacije po protestiranim jamstvima</t>
  </si>
  <si>
    <t xml:space="preserve">Tekuće donacije </t>
  </si>
  <si>
    <t xml:space="preserve">Kapitalne donacije </t>
  </si>
  <si>
    <t xml:space="preserve">Prihodi iz nadležnog proračuna i od HZZO-a temeljem ugovronih obveza </t>
  </si>
  <si>
    <t>Prihodi iz nadležnog proračuna za financiranje redovne djelatnosti proračunskih korisnika</t>
  </si>
  <si>
    <t>Prihodi iz nadležnog proračuna za financiranje rashoda poslovanja</t>
  </si>
  <si>
    <t xml:space="preserve">Prihodi iz nadležnog proračuna za financiranje rashoda za nabavu nefinancijske imovine </t>
  </si>
  <si>
    <t xml:space="preserve">Materijalni rashodi </t>
  </si>
  <si>
    <t xml:space="preserve">Naknade za prijevoz,za rad na terenu i odvojeni život </t>
  </si>
  <si>
    <t xml:space="preserve">Stručno usavršavanje </t>
  </si>
  <si>
    <t xml:space="preserve">Rashodi za materijal i energiju </t>
  </si>
  <si>
    <t xml:space="preserve">Materijal i sirovine </t>
  </si>
  <si>
    <t xml:space="preserve">Energija </t>
  </si>
  <si>
    <t>Sitni inventar</t>
  </si>
  <si>
    <t>Službena,radna i zaštitna odjeća i obuća</t>
  </si>
  <si>
    <t xml:space="preserve">Rashodi za usluge </t>
  </si>
  <si>
    <t xml:space="preserve">Komunalne usluge </t>
  </si>
  <si>
    <t xml:space="preserve">Zdravstvene i veterinarske usluge </t>
  </si>
  <si>
    <t xml:space="preserve">Intelektualne i osobne usluge </t>
  </si>
  <si>
    <t xml:space="preserve">Računalne usluge </t>
  </si>
  <si>
    <t xml:space="preserve">Ostale usluge </t>
  </si>
  <si>
    <t xml:space="preserve">Članarine </t>
  </si>
  <si>
    <t xml:space="preserve">Pristojbe i naknade </t>
  </si>
  <si>
    <t>Troškovi sudskih postupaka</t>
  </si>
  <si>
    <t>Financijski rashodi</t>
  </si>
  <si>
    <t xml:space="preserve">Ostali financijski rashodi </t>
  </si>
  <si>
    <t xml:space="preserve">Zatezne kamate </t>
  </si>
  <si>
    <t xml:space="preserve">Ostali rashodi </t>
  </si>
  <si>
    <t>Tekuće donacije u naravi</t>
  </si>
  <si>
    <t xml:space="preserve">Rashodi za nabavu nefinacijske imovine </t>
  </si>
  <si>
    <t xml:space="preserve">Rashodi za nabavu proizvedene dug. Imovine </t>
  </si>
  <si>
    <t>Knjige, umjetnička djela i ostale izložbene vrijednosti</t>
  </si>
  <si>
    <t xml:space="preserve">Knjige </t>
  </si>
  <si>
    <t xml:space="preserve">3.1. Vlastiti prihodi </t>
  </si>
  <si>
    <t xml:space="preserve">4.2. Prihodi za posebne namjene </t>
  </si>
  <si>
    <t xml:space="preserve"> OPĆI PRIHODI I PRIMICI</t>
  </si>
  <si>
    <t xml:space="preserve"> VLASTITI PRIHODI </t>
  </si>
  <si>
    <t xml:space="preserve"> PRIHODI ZA POSEBNE NAMJENE </t>
  </si>
  <si>
    <t>POMOĆI</t>
  </si>
  <si>
    <t xml:space="preserve">DONACIJE </t>
  </si>
  <si>
    <t xml:space="preserve">6.2. Donacije </t>
  </si>
  <si>
    <t xml:space="preserve">Rashodi za zaposlene </t>
  </si>
  <si>
    <t xml:space="preserve">Izvor  4.2. PRIHODI ZA POSEBNE NAMJENE </t>
  </si>
  <si>
    <t>Prijenosi između proračunskih korisnika istog proračuna</t>
  </si>
  <si>
    <t>Tekući prijenosi između proračunskih korisnika istog proračuna temeljem prijenosa EU sredstava</t>
  </si>
  <si>
    <t>Naknade građanima i kućanstvima na temelju osiguranja i druge naknade</t>
  </si>
  <si>
    <t>Ostale naknade građanima i kućanstvima iz proračuna</t>
  </si>
  <si>
    <t>Naknade građanima i kućanstvima u naravi</t>
  </si>
  <si>
    <t>5.1. Pomoći - Osiguranje školske prehrane za djecu u riziku od siromaštva</t>
  </si>
  <si>
    <t>5.1. Pomoći - Projekt "Školska shema"</t>
  </si>
  <si>
    <t>5.1. Pomoći - Projekt "Školski medni dan"</t>
  </si>
  <si>
    <t>5.3. Pomoći - Plaće i pomoći</t>
  </si>
  <si>
    <t>1.1. Opći prihodi i primici - Pomoćnici u nastavi</t>
  </si>
  <si>
    <t>5.2. Opći prihodi i primici - Decentralizirana sredstva</t>
  </si>
  <si>
    <t>5.3. Pomoći - Prehrana za učenike OŠ</t>
  </si>
  <si>
    <t xml:space="preserve">5.1. Pomoći - Pomoćnici u nastavi </t>
  </si>
  <si>
    <t>5=4/2*100</t>
  </si>
  <si>
    <t>6=4/3*100</t>
  </si>
  <si>
    <t>VIŠAK PRIHODA POSLOVANJA</t>
  </si>
  <si>
    <t>5.3. Pomoći</t>
  </si>
  <si>
    <t>Izvor  5.2. DECENTRALIZIRANA SREDSTVA</t>
  </si>
  <si>
    <t>Program 6000 Odgoj i obrazovanje</t>
  </si>
  <si>
    <t>Aktivnost A600002 Osnovno školstvo</t>
  </si>
  <si>
    <t xml:space="preserve">INDEKS </t>
  </si>
  <si>
    <t>6=5/3*100</t>
  </si>
  <si>
    <t>RAZDJEL 006 UO ZA OBRAZOVANJE, ŠPORT I KULTURU</t>
  </si>
  <si>
    <t>GLAVA 00601 OSNOVNE ŠKOLE</t>
  </si>
  <si>
    <t>PRORAČUNSKI KORISNIK 9941 OŠ ANTUNA MATIJE RELJKOVIĆA, BEBRINA</t>
  </si>
  <si>
    <t>GLAVNI PROGRAM A05 OBRAZOVANJE, ŠPORT I KULTURA</t>
  </si>
  <si>
    <t>POZICIJE</t>
  </si>
  <si>
    <t>R0744-01</t>
  </si>
  <si>
    <t>R0744</t>
  </si>
  <si>
    <t>R0745</t>
  </si>
  <si>
    <t>R2229</t>
  </si>
  <si>
    <t>Ostale naknade troškova zaposlenima</t>
  </si>
  <si>
    <t>R0746</t>
  </si>
  <si>
    <t>R0748</t>
  </si>
  <si>
    <t>R0750</t>
  </si>
  <si>
    <t>R2231</t>
  </si>
  <si>
    <t>R0751</t>
  </si>
  <si>
    <t>Službena radna i zaštitna odjeća</t>
  </si>
  <si>
    <t>R0755</t>
  </si>
  <si>
    <t>R0756</t>
  </si>
  <si>
    <t>R2137</t>
  </si>
  <si>
    <t>R0757</t>
  </si>
  <si>
    <t>R0758</t>
  </si>
  <si>
    <t>R0759</t>
  </si>
  <si>
    <t>R0760</t>
  </si>
  <si>
    <t>R2220</t>
  </si>
  <si>
    <t>R2300</t>
  </si>
  <si>
    <t>R2613</t>
  </si>
  <si>
    <t>R0761</t>
  </si>
  <si>
    <t>R2072</t>
  </si>
  <si>
    <t xml:space="preserve">Aktivnost A60006 Financiranje iznad minimalnog standarda </t>
  </si>
  <si>
    <t>Izvor  3.1. VLASTITI PRIHODI - PK</t>
  </si>
  <si>
    <t>R0762</t>
  </si>
  <si>
    <t>R2228</t>
  </si>
  <si>
    <t>R2227</t>
  </si>
  <si>
    <t>Uređaji, strojevi i oprema za ostale namjene</t>
  </si>
  <si>
    <t>R2230</t>
  </si>
  <si>
    <t>R2232</t>
  </si>
  <si>
    <t>R2234</t>
  </si>
  <si>
    <t>R0763</t>
  </si>
  <si>
    <t>R2224</t>
  </si>
  <si>
    <t>R2226</t>
  </si>
  <si>
    <t>R2225</t>
  </si>
  <si>
    <t>R4153-01</t>
  </si>
  <si>
    <t>R4153-02</t>
  </si>
  <si>
    <t xml:space="preserve">R4153 </t>
  </si>
  <si>
    <t>R4153-3</t>
  </si>
  <si>
    <t>R5038</t>
  </si>
  <si>
    <t>R4153-4</t>
  </si>
  <si>
    <t>R3721</t>
  </si>
  <si>
    <t>R3721-1</t>
  </si>
  <si>
    <t>R4929</t>
  </si>
  <si>
    <t>R2233-1</t>
  </si>
  <si>
    <t>R4598</t>
  </si>
  <si>
    <t>Naknade za prijevoz, za rad na terenu i odvojeni život</t>
  </si>
  <si>
    <t>R5017</t>
  </si>
  <si>
    <t>R5039</t>
  </si>
  <si>
    <t>R5040</t>
  </si>
  <si>
    <t>R5068</t>
  </si>
  <si>
    <t>R3721-01</t>
  </si>
  <si>
    <t>R2232-1</t>
  </si>
  <si>
    <t>R3858</t>
  </si>
  <si>
    <t>R5018</t>
  </si>
  <si>
    <t xml:space="preserve">Naknade građanima i kućanstvima   </t>
  </si>
  <si>
    <t>R4946</t>
  </si>
  <si>
    <t>R2935-1</t>
  </si>
  <si>
    <t>R2935-2</t>
  </si>
  <si>
    <t>Aktivnost A600012 Osiguranje šk. prehrane za djecu u riziku od siromaštva</t>
  </si>
  <si>
    <t>R3274</t>
  </si>
  <si>
    <t>Aktivnost A600018 S osmjehom u školu 6</t>
  </si>
  <si>
    <t>Izvor  5.1. POMOĆI - BPŽ</t>
  </si>
  <si>
    <t>Izvor 1.1. OPĆI PRIHODI I PRIMICI</t>
  </si>
  <si>
    <t>Bruto plaće</t>
  </si>
  <si>
    <t>R5208</t>
  </si>
  <si>
    <t>R5210</t>
  </si>
  <si>
    <t>R5212</t>
  </si>
  <si>
    <t>R5214</t>
  </si>
  <si>
    <t>Izvor 5.1. POMOĆI - BPŽ</t>
  </si>
  <si>
    <t>R5209</t>
  </si>
  <si>
    <t>R5211</t>
  </si>
  <si>
    <t>R5213</t>
  </si>
  <si>
    <t>R5215</t>
  </si>
  <si>
    <t>Aktivnost A600031 Prehrana za učenike osnovnih škola</t>
  </si>
  <si>
    <t>Izvor  5.3. POMOĆI - PK</t>
  </si>
  <si>
    <t>R5012</t>
  </si>
  <si>
    <t>Aktivnost A600011 Pomoćnici u nastavi</t>
  </si>
  <si>
    <t>Izvor 1.1.1 OPĆI PRIHODI I PRIMICI</t>
  </si>
  <si>
    <t>R3088-2</t>
  </si>
  <si>
    <t>R3089-1</t>
  </si>
  <si>
    <t>R3088</t>
  </si>
  <si>
    <t>R3088-1</t>
  </si>
  <si>
    <t>R3091</t>
  </si>
  <si>
    <t>Aktivnost A600014 Projekt "Školska shema"</t>
  </si>
  <si>
    <t>R3750-2</t>
  </si>
  <si>
    <t>R3089</t>
  </si>
  <si>
    <t>Aktivnost A600027 Projekt "Medni dan"</t>
  </si>
  <si>
    <t>R4225</t>
  </si>
  <si>
    <t>Vlastiti izvori</t>
  </si>
  <si>
    <t>Rezultat poslovanja</t>
  </si>
  <si>
    <t>Višak/ manjak prihoda</t>
  </si>
  <si>
    <t>Višak prihoda poslovanja</t>
  </si>
  <si>
    <t>UKUPNI PRIHODI I PRENESENI REZULTAT</t>
  </si>
  <si>
    <t>Prihodi od prodaje proizvoda i roba</t>
  </si>
  <si>
    <t xml:space="preserve">UKUPNI RASHODI </t>
  </si>
  <si>
    <t>Pomoći od izvanproračunskih korisnika</t>
  </si>
  <si>
    <t>Tekuće pomoći od izvanproračunskih korisnika</t>
  </si>
  <si>
    <t>A. SAŽETAK  RAČUNA PRIHODA I RASHODA I  RAČUNA FINANCIRANJA</t>
  </si>
  <si>
    <t>1. SAŽETAK  RAČUNA PRIHODA I RASHODA</t>
  </si>
  <si>
    <t>2. SAŽETAK RAČUNA FINANCIRANJA</t>
  </si>
  <si>
    <t xml:space="preserve">B.  RAČUN PRIHODA I RASHODA </t>
  </si>
  <si>
    <t>IZVJEŠTAJ O PRIHODIMA I RASHODIMA PREMA EKONOMSKOJ KLASIFIKACIJI 4 RAZINA</t>
  </si>
  <si>
    <t>C. IZVJEŠTAJ O PRIHODIMA I RASHODIMA PREMA IZVORIMA FINANCIRANJA</t>
  </si>
  <si>
    <t>D. IZVJEŠTAJ O RASHODIMA PREMA FUNKCIJSKOJ KLASIFIKACIJI</t>
  </si>
  <si>
    <t xml:space="preserve">II. POSEBNI DIO </t>
  </si>
  <si>
    <t>RAZLIKA PRIMITAKA I IZDATAKA</t>
  </si>
  <si>
    <t>PRENESENI VIŠAK/ MANJAK IZ PRETHODNE GODINE</t>
  </si>
  <si>
    <t>PRIJENOS VIŠKA/ MANJKA U SLJEDEĆE RAZDOBLJE/ GODINU</t>
  </si>
  <si>
    <t>IZVORNI PLAN ILI REBALANS 2024.</t>
  </si>
  <si>
    <t>R5700</t>
  </si>
  <si>
    <t>Knjige</t>
  </si>
  <si>
    <t>R5738</t>
  </si>
  <si>
    <t>1.1. Opći prihodi i primici - S osmjehom u školu 6</t>
  </si>
  <si>
    <t>UKUPNO PRIHODI + VIŠAK PRIHODA POSLOVANJA</t>
  </si>
  <si>
    <t>5.1. Pomoći - S osmjehom u školu 6</t>
  </si>
  <si>
    <t>Donacije i ostali rashodi</t>
  </si>
  <si>
    <t>IZVJEŠTAJ O IZVRŠENJU FINANCIJSKOG PLANA OSNOVNE ŠKOLE ANTUN MATIJA RELJKOVIĆ ZA RAZDOBLJE OD 01.01.2024. DO 31.12.2024. GODINE</t>
  </si>
  <si>
    <t>OSTVARENJE/IZVRŠENJE 
2024.</t>
  </si>
  <si>
    <t>OSTVARENJE/IZVRŠENJE 
2023.</t>
  </si>
  <si>
    <t xml:space="preserve">OSTVARENJE/IZVRŠENJE 
2024. </t>
  </si>
  <si>
    <t xml:space="preserve">OSTVARENJE/IZVRŠENJE              2023. </t>
  </si>
  <si>
    <t>IZVRŠENJE 
2023</t>
  </si>
  <si>
    <t>IZVRŠENJE 
2024.</t>
  </si>
  <si>
    <t>OSTVARENJE/ IZVRŠENJE                      2023.</t>
  </si>
  <si>
    <t>IZVORNI PLAN/ REBALANS 2024.</t>
  </si>
  <si>
    <t>OSTVARENJE/ IZVRŠENJE 2024.</t>
  </si>
  <si>
    <t>1.1. Opći prihodi i primici - S osmjehom u školu 7</t>
  </si>
  <si>
    <t>5.1. Pomoći - S osmjehom u školu 7</t>
  </si>
  <si>
    <t>Aktivnost A600018 S osmjehom u školu 7</t>
  </si>
  <si>
    <t>R6037</t>
  </si>
  <si>
    <t>R6088</t>
  </si>
  <si>
    <t>R6034</t>
  </si>
  <si>
    <t>R6035</t>
  </si>
  <si>
    <t>R6036</t>
  </si>
  <si>
    <t>R6087</t>
  </si>
  <si>
    <t>R6038</t>
  </si>
  <si>
    <t>R6039</t>
  </si>
  <si>
    <t>R6040</t>
  </si>
  <si>
    <t>R6041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</si>
</sst>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kn&quot;_-;\-* #,##0.00\ &quot;kn&quot;_-;_-* &quot;-&quot;??\ &quot;kn&quot;_-;_-@_-"/>
    <numFmt numFmtId="43" formatCode="_-* #,##0.00\ _k_n_-;\-* #,##0.00\ _k_n_-;_-* &quot;-&quot;??\ _k_n_-;_-@_-"/>
  </numFmts>
  <fonts count="4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b/>
      <i/>
      <sz val="10"/>
      <name val="Arial"/>
      <family val="2"/>
      <charset val="238"/>
    </font>
    <font>
      <b/>
      <sz val="11"/>
      <color indexed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9"/>
      <color indexed="8"/>
      <name val="Calibri"/>
      <family val="2"/>
      <charset val="238"/>
    </font>
    <font>
      <b/>
      <sz val="9"/>
      <name val="Calibri"/>
      <family val="2"/>
      <charset val="238"/>
    </font>
    <font>
      <sz val="9"/>
      <color indexed="8"/>
      <name val="Calibri"/>
      <family val="2"/>
      <charset val="238"/>
    </font>
    <font>
      <i/>
      <sz val="9"/>
      <name val="Calibri"/>
      <family val="2"/>
      <charset val="238"/>
    </font>
    <font>
      <sz val="9"/>
      <color theme="1"/>
      <name val="Calibri"/>
      <family val="2"/>
      <charset val="238"/>
    </font>
    <font>
      <b/>
      <sz val="9"/>
      <color theme="1"/>
      <name val="Calibri"/>
      <family val="2"/>
      <charset val="238"/>
    </font>
    <font>
      <b/>
      <sz val="12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i/>
      <sz val="10"/>
      <color indexed="8"/>
      <name val="Arial"/>
      <family val="2"/>
      <charset val="238"/>
    </font>
    <font>
      <b/>
      <i/>
      <sz val="11"/>
      <color theme="1"/>
      <name val="Calibri"/>
      <family val="2"/>
      <charset val="238"/>
      <scheme val="minor"/>
    </font>
    <font>
      <b/>
      <sz val="9"/>
      <color rgb="FF00000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9"/>
      <color rgb="FF00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sz val="10"/>
      <color indexed="8"/>
      <name val="MS Sans Serif"/>
      <charset val="238"/>
    </font>
    <font>
      <b/>
      <i/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9"/>
      <color theme="1"/>
      <name val="Calibri"/>
      <family val="2"/>
      <charset val="238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0" fontId="40" fillId="0" borderId="0"/>
    <xf numFmtId="9" fontId="16" fillId="0" borderId="0" applyFont="0" applyFill="0" applyBorder="0" applyAlignment="0" applyProtection="0"/>
  </cellStyleXfs>
  <cellXfs count="272">
    <xf numFmtId="0" fontId="0" fillId="0" borderId="0" xfId="0"/>
    <xf numFmtId="0" fontId="6" fillId="2" borderId="3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vertical="center" wrapText="1"/>
    </xf>
    <xf numFmtId="3" fontId="3" fillId="2" borderId="3" xfId="0" applyNumberFormat="1" applyFont="1" applyFill="1" applyBorder="1" applyAlignment="1">
      <alignment horizontal="right"/>
    </xf>
    <xf numFmtId="0" fontId="9" fillId="2" borderId="3" xfId="0" applyNumberFormat="1" applyFont="1" applyFill="1" applyBorder="1" applyAlignment="1" applyProtection="1">
      <alignment horizontal="left" vertical="center" wrapText="1"/>
    </xf>
    <xf numFmtId="0" fontId="7" fillId="2" borderId="3" xfId="0" quotePrefix="1" applyFont="1" applyFill="1" applyBorder="1" applyAlignment="1">
      <alignment horizontal="left" vertical="center"/>
    </xf>
    <xf numFmtId="0" fontId="8" fillId="2" borderId="3" xfId="0" quotePrefix="1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9" fillId="2" borderId="3" xfId="0" applyNumberFormat="1" applyFont="1" applyFill="1" applyBorder="1" applyAlignment="1" applyProtection="1">
      <alignment horizontal="left" vertical="center"/>
    </xf>
    <xf numFmtId="0" fontId="7" fillId="2" borderId="3" xfId="0" applyNumberFormat="1" applyFont="1" applyFill="1" applyBorder="1" applyAlignment="1" applyProtection="1">
      <alignment horizontal="left" vertical="center" wrapText="1"/>
    </xf>
    <xf numFmtId="0" fontId="7" fillId="2" borderId="3" xfId="0" applyFont="1" applyFill="1" applyBorder="1" applyAlignment="1">
      <alignment horizontal="left" vertical="center"/>
    </xf>
    <xf numFmtId="0" fontId="8" fillId="2" borderId="3" xfId="0" quotePrefix="1" applyFont="1" applyFill="1" applyBorder="1" applyAlignment="1">
      <alignment horizontal="left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3" fontId="6" fillId="0" borderId="3" xfId="0" applyNumberFormat="1" applyFont="1" applyBorder="1" applyAlignment="1">
      <alignment horizontal="right"/>
    </xf>
    <xf numFmtId="0" fontId="9" fillId="3" borderId="1" xfId="0" applyFont="1" applyFill="1" applyBorder="1" applyAlignment="1">
      <alignment horizontal="left" vertical="center"/>
    </xf>
    <xf numFmtId="0" fontId="9" fillId="2" borderId="3" xfId="0" applyNumberFormat="1" applyFont="1" applyFill="1" applyBorder="1" applyAlignment="1" applyProtection="1">
      <alignment vertical="center" wrapText="1"/>
    </xf>
    <xf numFmtId="0" fontId="7" fillId="2" borderId="3" xfId="0" applyNumberFormat="1" applyFont="1" applyFill="1" applyBorder="1" applyAlignment="1" applyProtection="1">
      <alignment vertical="center" wrapText="1"/>
    </xf>
    <xf numFmtId="0" fontId="6" fillId="0" borderId="3" xfId="0" quotePrefix="1" applyNumberFormat="1" applyFont="1" applyFill="1" applyBorder="1" applyAlignment="1" applyProtection="1">
      <alignment horizontal="center" vertical="center" wrapText="1"/>
    </xf>
    <xf numFmtId="0" fontId="12" fillId="2" borderId="3" xfId="0" applyNumberFormat="1" applyFont="1" applyFill="1" applyBorder="1" applyAlignment="1" applyProtection="1">
      <alignment horizontal="center" vertical="center" wrapText="1"/>
    </xf>
    <xf numFmtId="0" fontId="12" fillId="0" borderId="3" xfId="0" quotePrefix="1" applyNumberFormat="1" applyFont="1" applyFill="1" applyBorder="1" applyAlignment="1" applyProtection="1">
      <alignment horizontal="center" vertical="center" wrapText="1"/>
    </xf>
    <xf numFmtId="0" fontId="13" fillId="0" borderId="0" xfId="0" applyFont="1"/>
    <xf numFmtId="0" fontId="0" fillId="0" borderId="3" xfId="0" applyBorder="1"/>
    <xf numFmtId="0" fontId="7" fillId="2" borderId="3" xfId="0" quotePrefix="1" applyFont="1" applyFill="1" applyBorder="1" applyAlignment="1">
      <alignment horizontal="left" vertical="center" wrapText="1"/>
    </xf>
    <xf numFmtId="0" fontId="8" fillId="2" borderId="3" xfId="0" applyNumberFormat="1" applyFont="1" applyFill="1" applyBorder="1" applyAlignment="1" applyProtection="1">
      <alignment horizontal="left" vertical="center" wrapText="1" indent="1"/>
    </xf>
    <xf numFmtId="0" fontId="8" fillId="2" borderId="3" xfId="0" applyFont="1" applyFill="1" applyBorder="1" applyAlignment="1">
      <alignment horizontal="left" vertical="center" indent="1"/>
    </xf>
    <xf numFmtId="0" fontId="8" fillId="2" borderId="3" xfId="0" quotePrefix="1" applyFont="1" applyFill="1" applyBorder="1" applyAlignment="1">
      <alignment horizontal="left" vertical="center" wrapText="1" indent="1"/>
    </xf>
    <xf numFmtId="0" fontId="8" fillId="2" borderId="3" xfId="0" applyFont="1" applyFill="1" applyBorder="1" applyAlignment="1">
      <alignment horizontal="left" vertical="center"/>
    </xf>
    <xf numFmtId="0" fontId="1" fillId="0" borderId="0" xfId="0" applyFont="1"/>
    <xf numFmtId="0" fontId="7" fillId="3" borderId="2" xfId="0" applyNumberFormat="1" applyFont="1" applyFill="1" applyBorder="1" applyAlignment="1" applyProtection="1">
      <alignment vertical="center"/>
    </xf>
    <xf numFmtId="0" fontId="6" fillId="3" borderId="3" xfId="0" applyNumberFormat="1" applyFont="1" applyFill="1" applyBorder="1" applyAlignment="1" applyProtection="1">
      <alignment horizontal="center" vertical="center" wrapText="1"/>
    </xf>
    <xf numFmtId="0" fontId="6" fillId="3" borderId="4" xfId="0" applyNumberFormat="1" applyFont="1" applyFill="1" applyBorder="1" applyAlignment="1" applyProtection="1">
      <alignment horizontal="center" vertical="center" wrapText="1"/>
    </xf>
    <xf numFmtId="0" fontId="2" fillId="2" borderId="0" xfId="0" applyNumberFormat="1" applyFont="1" applyFill="1" applyBorder="1" applyAlignment="1" applyProtection="1">
      <alignment horizontal="center" vertical="center" wrapText="1"/>
    </xf>
    <xf numFmtId="0" fontId="0" fillId="2" borderId="0" xfId="0" applyFill="1"/>
    <xf numFmtId="0" fontId="5" fillId="2" borderId="0" xfId="0" applyNumberFormat="1" applyFont="1" applyFill="1" applyBorder="1" applyAlignment="1" applyProtection="1">
      <alignment horizontal="center" vertical="center" wrapText="1"/>
    </xf>
    <xf numFmtId="0" fontId="10" fillId="2" borderId="0" xfId="0" applyFont="1" applyFill="1" applyAlignment="1">
      <alignment wrapText="1"/>
    </xf>
    <xf numFmtId="0" fontId="1" fillId="2" borderId="5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right" vertical="center"/>
    </xf>
    <xf numFmtId="0" fontId="4" fillId="2" borderId="0" xfId="0" applyNumberFormat="1" applyFont="1" applyFill="1" applyBorder="1" applyAlignment="1" applyProtection="1">
      <alignment horizontal="center" vertical="center" wrapText="1"/>
    </xf>
    <xf numFmtId="0" fontId="3" fillId="2" borderId="0" xfId="0" applyNumberFormat="1" applyFont="1" applyFill="1" applyBorder="1" applyAlignment="1" applyProtection="1"/>
    <xf numFmtId="4" fontId="4" fillId="2" borderId="0" xfId="0" applyNumberFormat="1" applyFont="1" applyFill="1" applyBorder="1" applyAlignment="1" applyProtection="1">
      <alignment horizontal="center" vertical="center" wrapText="1"/>
    </xf>
    <xf numFmtId="4" fontId="6" fillId="3" borderId="3" xfId="1" applyNumberFormat="1" applyFont="1" applyFill="1" applyBorder="1" applyAlignment="1">
      <alignment horizontal="right"/>
    </xf>
    <xf numFmtId="4" fontId="6" fillId="3" borderId="3" xfId="1" applyNumberFormat="1" applyFont="1" applyFill="1" applyBorder="1" applyAlignment="1" applyProtection="1">
      <alignment horizontal="right" wrapText="1"/>
    </xf>
    <xf numFmtId="43" fontId="3" fillId="2" borderId="3" xfId="0" applyNumberFormat="1" applyFont="1" applyFill="1" applyBorder="1" applyAlignment="1">
      <alignment horizontal="right"/>
    </xf>
    <xf numFmtId="43" fontId="6" fillId="2" borderId="3" xfId="0" applyNumberFormat="1" applyFont="1" applyFill="1" applyBorder="1" applyAlignment="1">
      <alignment horizontal="right"/>
    </xf>
    <xf numFmtId="0" fontId="17" fillId="3" borderId="3" xfId="0" applyNumberFormat="1" applyFont="1" applyFill="1" applyBorder="1" applyAlignment="1" applyProtection="1">
      <alignment horizontal="center" vertical="center" wrapText="1"/>
    </xf>
    <xf numFmtId="0" fontId="18" fillId="6" borderId="3" xfId="0" applyNumberFormat="1" applyFont="1" applyFill="1" applyBorder="1" applyAlignment="1" applyProtection="1">
      <alignment horizontal="left" vertical="center" wrapText="1"/>
    </xf>
    <xf numFmtId="0" fontId="18" fillId="2" borderId="3" xfId="0" applyNumberFormat="1" applyFont="1" applyFill="1" applyBorder="1" applyAlignment="1" applyProtection="1">
      <alignment horizontal="left" vertical="center" wrapText="1"/>
    </xf>
    <xf numFmtId="43" fontId="17" fillId="2" borderId="3" xfId="0" applyNumberFormat="1" applyFont="1" applyFill="1" applyBorder="1" applyAlignment="1">
      <alignment vertical="center"/>
    </xf>
    <xf numFmtId="0" fontId="20" fillId="2" borderId="3" xfId="0" quotePrefix="1" applyFont="1" applyFill="1" applyBorder="1" applyAlignment="1">
      <alignment horizontal="left" vertical="center" wrapText="1" indent="1"/>
    </xf>
    <xf numFmtId="43" fontId="19" fillId="2" borderId="3" xfId="0" applyNumberFormat="1" applyFont="1" applyFill="1" applyBorder="1" applyAlignment="1">
      <alignment vertical="center"/>
    </xf>
    <xf numFmtId="0" fontId="20" fillId="2" borderId="3" xfId="0" applyNumberFormat="1" applyFont="1" applyFill="1" applyBorder="1" applyAlignment="1" applyProtection="1">
      <alignment horizontal="left" vertical="center" wrapText="1" indent="1"/>
    </xf>
    <xf numFmtId="43" fontId="17" fillId="6" borderId="3" xfId="0" applyNumberFormat="1" applyFont="1" applyFill="1" applyBorder="1" applyAlignment="1">
      <alignment vertical="center"/>
    </xf>
    <xf numFmtId="43" fontId="22" fillId="0" borderId="3" xfId="0" applyNumberFormat="1" applyFont="1" applyBorder="1" applyAlignment="1">
      <alignment vertical="center"/>
    </xf>
    <xf numFmtId="43" fontId="21" fillId="0" borderId="3" xfId="0" applyNumberFormat="1" applyFont="1" applyBorder="1" applyAlignment="1">
      <alignment vertical="center"/>
    </xf>
    <xf numFmtId="43" fontId="22" fillId="6" borderId="3" xfId="0" applyNumberFormat="1" applyFont="1" applyFill="1" applyBorder="1" applyAlignment="1">
      <alignment vertical="center"/>
    </xf>
    <xf numFmtId="0" fontId="0" fillId="0" borderId="0" xfId="0" applyFont="1"/>
    <xf numFmtId="0" fontId="24" fillId="3" borderId="3" xfId="0" applyNumberFormat="1" applyFont="1" applyFill="1" applyBorder="1" applyAlignment="1" applyProtection="1">
      <alignment horizontal="center" vertical="center" wrapText="1"/>
    </xf>
    <xf numFmtId="0" fontId="25" fillId="2" borderId="3" xfId="0" applyNumberFormat="1" applyFont="1" applyFill="1" applyBorder="1" applyAlignment="1" applyProtection="1">
      <alignment horizontal="left" vertical="center" wrapText="1"/>
    </xf>
    <xf numFmtId="0" fontId="25" fillId="7" borderId="3" xfId="0" applyNumberFormat="1" applyFont="1" applyFill="1" applyBorder="1" applyAlignment="1" applyProtection="1">
      <alignment horizontal="left" vertical="center" wrapText="1"/>
    </xf>
    <xf numFmtId="0" fontId="25" fillId="5" borderId="3" xfId="0" applyNumberFormat="1" applyFont="1" applyFill="1" applyBorder="1" applyAlignment="1" applyProtection="1">
      <alignment horizontal="left" vertical="center" wrapText="1"/>
    </xf>
    <xf numFmtId="0" fontId="25" fillId="2" borderId="3" xfId="0" quotePrefix="1" applyFont="1" applyFill="1" applyBorder="1" applyAlignment="1">
      <alignment horizontal="left" vertical="center"/>
    </xf>
    <xf numFmtId="0" fontId="25" fillId="2" borderId="3" xfId="0" quotePrefix="1" applyFont="1" applyFill="1" applyBorder="1" applyAlignment="1">
      <alignment horizontal="left" vertical="center" wrapText="1"/>
    </xf>
    <xf numFmtId="0" fontId="27" fillId="2" borderId="3" xfId="0" quotePrefix="1" applyFont="1" applyFill="1" applyBorder="1" applyAlignment="1">
      <alignment horizontal="left" vertical="center"/>
    </xf>
    <xf numFmtId="0" fontId="28" fillId="2" borderId="3" xfId="0" quotePrefix="1" applyFont="1" applyFill="1" applyBorder="1" applyAlignment="1">
      <alignment horizontal="left" vertical="center"/>
    </xf>
    <xf numFmtId="0" fontId="27" fillId="2" borderId="3" xfId="0" quotePrefix="1" applyFont="1" applyFill="1" applyBorder="1" applyAlignment="1">
      <alignment horizontal="left" vertical="center" wrapText="1"/>
    </xf>
    <xf numFmtId="0" fontId="29" fillId="2" borderId="3" xfId="0" quotePrefix="1" applyFont="1" applyFill="1" applyBorder="1" applyAlignment="1">
      <alignment horizontal="left" vertical="center"/>
    </xf>
    <xf numFmtId="0" fontId="25" fillId="5" borderId="3" xfId="0" quotePrefix="1" applyFont="1" applyFill="1" applyBorder="1" applyAlignment="1">
      <alignment horizontal="left" vertical="center"/>
    </xf>
    <xf numFmtId="0" fontId="29" fillId="5" borderId="3" xfId="0" quotePrefix="1" applyFont="1" applyFill="1" applyBorder="1" applyAlignment="1">
      <alignment horizontal="left" vertical="center"/>
    </xf>
    <xf numFmtId="0" fontId="27" fillId="2" borderId="3" xfId="0" applyNumberFormat="1" applyFont="1" applyFill="1" applyBorder="1" applyAlignment="1" applyProtection="1">
      <alignment horizontal="left" vertical="center" wrapText="1"/>
    </xf>
    <xf numFmtId="0" fontId="30" fillId="0" borderId="0" xfId="0" applyFont="1"/>
    <xf numFmtId="0" fontId="18" fillId="6" borderId="3" xfId="0" applyNumberFormat="1" applyFont="1" applyFill="1" applyBorder="1" applyAlignment="1" applyProtection="1">
      <alignment horizontal="left" vertical="center" wrapText="1" indent="1"/>
    </xf>
    <xf numFmtId="0" fontId="14" fillId="2" borderId="3" xfId="0" applyNumberFormat="1" applyFont="1" applyFill="1" applyBorder="1" applyAlignment="1" applyProtection="1">
      <alignment horizontal="left" vertical="center" wrapText="1"/>
    </xf>
    <xf numFmtId="43" fontId="31" fillId="2" borderId="3" xfId="0" applyNumberFormat="1" applyFont="1" applyFill="1" applyBorder="1" applyAlignment="1">
      <alignment horizontal="right"/>
    </xf>
    <xf numFmtId="0" fontId="32" fillId="0" borderId="0" xfId="0" applyFont="1"/>
    <xf numFmtId="0" fontId="1" fillId="0" borderId="0" xfId="0" applyFont="1" applyFill="1" applyBorder="1"/>
    <xf numFmtId="0" fontId="1" fillId="0" borderId="0" xfId="0" applyFont="1" applyFill="1"/>
    <xf numFmtId="0" fontId="1" fillId="5" borderId="0" xfId="0" applyFont="1" applyFill="1"/>
    <xf numFmtId="0" fontId="33" fillId="3" borderId="3" xfId="0" applyFont="1" applyFill="1" applyBorder="1" applyAlignment="1">
      <alignment horizontal="center" vertical="center" wrapText="1"/>
    </xf>
    <xf numFmtId="43" fontId="34" fillId="8" borderId="3" xfId="0" applyNumberFormat="1" applyFont="1" applyFill="1" applyBorder="1" applyAlignment="1">
      <alignment vertical="center" wrapText="1"/>
    </xf>
    <xf numFmtId="10" fontId="34" fillId="8" borderId="3" xfId="0" applyNumberFormat="1" applyFont="1" applyFill="1" applyBorder="1" applyAlignment="1">
      <alignment horizontal="right" vertical="center" wrapText="1"/>
    </xf>
    <xf numFmtId="43" fontId="33" fillId="12" borderId="3" xfId="0" applyNumberFormat="1" applyFont="1" applyFill="1" applyBorder="1" applyAlignment="1">
      <alignment vertical="center" wrapText="1"/>
    </xf>
    <xf numFmtId="43" fontId="33" fillId="11" borderId="3" xfId="0" applyNumberFormat="1" applyFont="1" applyFill="1" applyBorder="1" applyAlignment="1">
      <alignment vertical="center" wrapText="1"/>
    </xf>
    <xf numFmtId="0" fontId="33" fillId="10" borderId="3" xfId="0" applyFont="1" applyFill="1" applyBorder="1" applyAlignment="1">
      <alignment horizontal="center" vertical="center"/>
    </xf>
    <xf numFmtId="0" fontId="33" fillId="10" borderId="3" xfId="0" applyFont="1" applyFill="1" applyBorder="1" applyAlignment="1">
      <alignment vertical="center" wrapText="1"/>
    </xf>
    <xf numFmtId="43" fontId="33" fillId="10" borderId="3" xfId="0" applyNumberFormat="1" applyFont="1" applyFill="1" applyBorder="1" applyAlignment="1">
      <alignment vertical="center" wrapText="1"/>
    </xf>
    <xf numFmtId="0" fontId="33" fillId="5" borderId="3" xfId="0" applyFont="1" applyFill="1" applyBorder="1" applyAlignment="1">
      <alignment horizontal="center" vertical="center"/>
    </xf>
    <xf numFmtId="0" fontId="33" fillId="5" borderId="3" xfId="0" applyFont="1" applyFill="1" applyBorder="1" applyAlignment="1">
      <alignment vertical="center" wrapText="1"/>
    </xf>
    <xf numFmtId="43" fontId="33" fillId="5" borderId="3" xfId="0" applyNumberFormat="1" applyFont="1" applyFill="1" applyBorder="1" applyAlignment="1">
      <alignment vertical="center" wrapText="1"/>
    </xf>
    <xf numFmtId="0" fontId="33" fillId="0" borderId="3" xfId="0" applyFont="1" applyFill="1" applyBorder="1" applyAlignment="1">
      <alignment horizontal="center" vertical="center"/>
    </xf>
    <xf numFmtId="0" fontId="35" fillId="0" borderId="3" xfId="0" applyFont="1" applyFill="1" applyBorder="1" applyAlignment="1">
      <alignment horizontal="center" vertical="center"/>
    </xf>
    <xf numFmtId="0" fontId="35" fillId="0" borderId="3" xfId="0" applyFont="1" applyFill="1" applyBorder="1" applyAlignment="1">
      <alignment vertical="center" wrapText="1"/>
    </xf>
    <xf numFmtId="43" fontId="35" fillId="0" borderId="3" xfId="0" applyNumberFormat="1" applyFont="1" applyFill="1" applyBorder="1" applyAlignment="1">
      <alignment vertical="center" wrapText="1"/>
    </xf>
    <xf numFmtId="0" fontId="35" fillId="2" borderId="3" xfId="0" applyFont="1" applyFill="1" applyBorder="1" applyAlignment="1">
      <alignment horizontal="center" vertical="center"/>
    </xf>
    <xf numFmtId="0" fontId="35" fillId="2" borderId="3" xfId="0" applyFont="1" applyFill="1" applyBorder="1" applyAlignment="1">
      <alignment vertical="center" wrapText="1"/>
    </xf>
    <xf numFmtId="43" fontId="35" fillId="2" borderId="3" xfId="0" applyNumberFormat="1" applyFont="1" applyFill="1" applyBorder="1" applyAlignment="1">
      <alignment vertical="center" wrapText="1"/>
    </xf>
    <xf numFmtId="0" fontId="33" fillId="0" borderId="3" xfId="0" applyFont="1" applyFill="1" applyBorder="1" applyAlignment="1">
      <alignment vertical="center" wrapText="1"/>
    </xf>
    <xf numFmtId="43" fontId="33" fillId="0" borderId="3" xfId="0" applyNumberFormat="1" applyFont="1" applyFill="1" applyBorder="1" applyAlignment="1">
      <alignment vertical="center" wrapText="1"/>
    </xf>
    <xf numFmtId="0" fontId="35" fillId="2" borderId="3" xfId="0" applyFont="1" applyFill="1" applyBorder="1" applyAlignment="1">
      <alignment horizontal="center" vertical="center" wrapText="1"/>
    </xf>
    <xf numFmtId="0" fontId="35" fillId="2" borderId="6" xfId="0" applyFont="1" applyFill="1" applyBorder="1" applyAlignment="1">
      <alignment horizontal="center" vertical="center" wrapText="1"/>
    </xf>
    <xf numFmtId="0" fontId="35" fillId="2" borderId="6" xfId="0" applyFont="1" applyFill="1" applyBorder="1" applyAlignment="1">
      <alignment vertical="center" wrapText="1"/>
    </xf>
    <xf numFmtId="43" fontId="35" fillId="2" borderId="6" xfId="0" applyNumberFormat="1" applyFont="1" applyFill="1" applyBorder="1" applyAlignment="1">
      <alignment vertical="center" wrapText="1"/>
    </xf>
    <xf numFmtId="0" fontId="33" fillId="0" borderId="3" xfId="0" applyFont="1" applyFill="1" applyBorder="1" applyAlignment="1">
      <alignment horizontal="center" vertical="center" wrapText="1"/>
    </xf>
    <xf numFmtId="0" fontId="35" fillId="2" borderId="7" xfId="0" applyFont="1" applyFill="1" applyBorder="1" applyAlignment="1">
      <alignment horizontal="center" vertical="center" wrapText="1"/>
    </xf>
    <xf numFmtId="0" fontId="35" fillId="2" borderId="7" xfId="0" applyFont="1" applyFill="1" applyBorder="1" applyAlignment="1">
      <alignment vertical="center" wrapText="1"/>
    </xf>
    <xf numFmtId="43" fontId="35" fillId="2" borderId="7" xfId="0" applyNumberFormat="1" applyFont="1" applyFill="1" applyBorder="1" applyAlignment="1">
      <alignment vertical="center" wrapText="1"/>
    </xf>
    <xf numFmtId="0" fontId="35" fillId="0" borderId="3" xfId="0" applyFont="1" applyFill="1" applyBorder="1" applyAlignment="1">
      <alignment horizontal="center" vertical="center" wrapText="1"/>
    </xf>
    <xf numFmtId="0" fontId="33" fillId="5" borderId="3" xfId="0" applyFont="1" applyFill="1" applyBorder="1" applyAlignment="1">
      <alignment horizontal="center" vertical="center" wrapText="1"/>
    </xf>
    <xf numFmtId="43" fontId="33" fillId="4" borderId="3" xfId="0" applyNumberFormat="1" applyFont="1" applyFill="1" applyBorder="1" applyAlignment="1">
      <alignment vertical="center" wrapText="1"/>
    </xf>
    <xf numFmtId="0" fontId="33" fillId="2" borderId="3" xfId="0" applyFont="1" applyFill="1" applyBorder="1" applyAlignment="1">
      <alignment horizontal="center" vertical="center" wrapText="1"/>
    </xf>
    <xf numFmtId="0" fontId="33" fillId="2" borderId="3" xfId="0" applyFont="1" applyFill="1" applyBorder="1" applyAlignment="1">
      <alignment vertical="center" wrapText="1"/>
    </xf>
    <xf numFmtId="0" fontId="33" fillId="10" borderId="3" xfId="0" applyFont="1" applyFill="1" applyBorder="1" applyAlignment="1">
      <alignment horizontal="center" vertical="center" wrapText="1"/>
    </xf>
    <xf numFmtId="43" fontId="33" fillId="2" borderId="3" xfId="0" applyNumberFormat="1" applyFont="1" applyFill="1" applyBorder="1" applyAlignment="1">
      <alignment vertical="center" wrapText="1"/>
    </xf>
    <xf numFmtId="0" fontId="33" fillId="2" borderId="3" xfId="0" applyFont="1" applyFill="1" applyBorder="1" applyAlignment="1">
      <alignment horizontal="center" vertical="center"/>
    </xf>
    <xf numFmtId="10" fontId="22" fillId="6" borderId="3" xfId="0" applyNumberFormat="1" applyFont="1" applyFill="1" applyBorder="1" applyAlignment="1">
      <alignment vertical="center"/>
    </xf>
    <xf numFmtId="10" fontId="22" fillId="0" borderId="3" xfId="0" applyNumberFormat="1" applyFont="1" applyBorder="1" applyAlignment="1">
      <alignment vertical="center"/>
    </xf>
    <xf numFmtId="43" fontId="26" fillId="2" borderId="3" xfId="0" applyNumberFormat="1" applyFont="1" applyFill="1" applyBorder="1" applyAlignment="1">
      <alignment horizontal="right"/>
    </xf>
    <xf numFmtId="43" fontId="36" fillId="0" borderId="3" xfId="0" applyNumberFormat="1" applyFont="1" applyBorder="1"/>
    <xf numFmtId="0" fontId="36" fillId="0" borderId="3" xfId="0" applyFont="1" applyBorder="1"/>
    <xf numFmtId="0" fontId="25" fillId="6" borderId="3" xfId="0" applyNumberFormat="1" applyFont="1" applyFill="1" applyBorder="1" applyAlignment="1" applyProtection="1">
      <alignment horizontal="left" vertical="center" wrapText="1"/>
    </xf>
    <xf numFmtId="43" fontId="24" fillId="6" borderId="3" xfId="0" applyNumberFormat="1" applyFont="1" applyFill="1" applyBorder="1" applyAlignment="1">
      <alignment horizontal="right"/>
    </xf>
    <xf numFmtId="43" fontId="11" fillId="6" borderId="3" xfId="0" applyNumberFormat="1" applyFont="1" applyFill="1" applyBorder="1"/>
    <xf numFmtId="0" fontId="11" fillId="6" borderId="3" xfId="0" applyFont="1" applyFill="1" applyBorder="1"/>
    <xf numFmtId="43" fontId="24" fillId="5" borderId="3" xfId="0" applyNumberFormat="1" applyFont="1" applyFill="1" applyBorder="1" applyAlignment="1">
      <alignment horizontal="right"/>
    </xf>
    <xf numFmtId="43" fontId="11" fillId="5" borderId="3" xfId="0" applyNumberFormat="1" applyFont="1" applyFill="1" applyBorder="1"/>
    <xf numFmtId="0" fontId="11" fillId="5" borderId="3" xfId="0" applyFont="1" applyFill="1" applyBorder="1"/>
    <xf numFmtId="43" fontId="24" fillId="2" borderId="3" xfId="0" applyNumberFormat="1" applyFont="1" applyFill="1" applyBorder="1" applyAlignment="1">
      <alignment horizontal="right"/>
    </xf>
    <xf numFmtId="43" fontId="11" fillId="0" borderId="3" xfId="0" applyNumberFormat="1" applyFont="1" applyBorder="1"/>
    <xf numFmtId="0" fontId="11" fillId="0" borderId="3" xfId="0" applyFont="1" applyBorder="1"/>
    <xf numFmtId="0" fontId="25" fillId="2" borderId="3" xfId="0" applyFont="1" applyFill="1" applyBorder="1" applyAlignment="1">
      <alignment horizontal="left" vertical="center"/>
    </xf>
    <xf numFmtId="0" fontId="25" fillId="2" borderId="3" xfId="0" applyNumberFormat="1" applyFont="1" applyFill="1" applyBorder="1" applyAlignment="1" applyProtection="1">
      <alignment horizontal="left" vertical="center"/>
    </xf>
    <xf numFmtId="0" fontId="25" fillId="2" borderId="3" xfId="0" applyNumberFormat="1" applyFont="1" applyFill="1" applyBorder="1" applyAlignment="1" applyProtection="1">
      <alignment vertical="center" wrapText="1"/>
    </xf>
    <xf numFmtId="0" fontId="27" fillId="2" borderId="3" xfId="0" applyNumberFormat="1" applyFont="1" applyFill="1" applyBorder="1" applyAlignment="1" applyProtection="1">
      <alignment vertical="center" wrapText="1"/>
    </xf>
    <xf numFmtId="0" fontId="36" fillId="0" borderId="3" xfId="0" applyFont="1" applyBorder="1" applyAlignment="1">
      <alignment horizontal="left"/>
    </xf>
    <xf numFmtId="0" fontId="11" fillId="0" borderId="3" xfId="0" applyFont="1" applyBorder="1" applyAlignment="1">
      <alignment horizontal="left" vertical="center"/>
    </xf>
    <xf numFmtId="0" fontId="11" fillId="0" borderId="3" xfId="0" applyFont="1" applyBorder="1" applyAlignment="1">
      <alignment horizontal="left"/>
    </xf>
    <xf numFmtId="0" fontId="11" fillId="5" borderId="3" xfId="0" applyFont="1" applyFill="1" applyBorder="1" applyAlignment="1">
      <alignment horizontal="left"/>
    </xf>
    <xf numFmtId="0" fontId="11" fillId="5" borderId="3" xfId="0" applyFont="1" applyFill="1" applyBorder="1" applyAlignment="1">
      <alignment horizontal="left" vertical="center"/>
    </xf>
    <xf numFmtId="0" fontId="11" fillId="5" borderId="3" xfId="0" applyFont="1" applyFill="1" applyBorder="1" applyAlignment="1">
      <alignment wrapText="1"/>
    </xf>
    <xf numFmtId="0" fontId="26" fillId="0" borderId="0" xfId="0" applyNumberFormat="1" applyFont="1" applyFill="1" applyBorder="1" applyAlignment="1" applyProtection="1">
      <alignment vertical="center" wrapText="1"/>
    </xf>
    <xf numFmtId="0" fontId="24" fillId="0" borderId="0" xfId="0" applyNumberFormat="1" applyFont="1" applyFill="1" applyBorder="1" applyAlignment="1" applyProtection="1">
      <alignment horizontal="center" vertical="center" wrapText="1"/>
    </xf>
    <xf numFmtId="0" fontId="36" fillId="0" borderId="0" xfId="0" applyFont="1"/>
    <xf numFmtId="43" fontId="36" fillId="0" borderId="3" xfId="2" applyNumberFormat="1" applyFont="1" applyBorder="1"/>
    <xf numFmtId="43" fontId="11" fillId="7" borderId="3" xfId="2" applyNumberFormat="1" applyFont="1" applyFill="1" applyBorder="1"/>
    <xf numFmtId="0" fontId="11" fillId="0" borderId="0" xfId="0" applyFont="1"/>
    <xf numFmtId="43" fontId="11" fillId="5" borderId="3" xfId="2" applyNumberFormat="1" applyFont="1" applyFill="1" applyBorder="1"/>
    <xf numFmtId="43" fontId="11" fillId="0" borderId="3" xfId="2" applyNumberFormat="1" applyFont="1" applyBorder="1"/>
    <xf numFmtId="43" fontId="24" fillId="7" borderId="3" xfId="0" applyNumberFormat="1" applyFont="1" applyFill="1" applyBorder="1" applyAlignment="1">
      <alignment horizontal="right"/>
    </xf>
    <xf numFmtId="0" fontId="36" fillId="0" borderId="0" xfId="0" applyFont="1" applyBorder="1"/>
    <xf numFmtId="0" fontId="27" fillId="2" borderId="0" xfId="0" quotePrefix="1" applyFont="1" applyFill="1" applyBorder="1" applyAlignment="1">
      <alignment horizontal="left" vertical="center"/>
    </xf>
    <xf numFmtId="0" fontId="28" fillId="2" borderId="0" xfId="0" quotePrefix="1" applyFont="1" applyFill="1" applyBorder="1" applyAlignment="1">
      <alignment horizontal="left" vertical="center"/>
    </xf>
    <xf numFmtId="0" fontId="27" fillId="2" borderId="0" xfId="0" applyNumberFormat="1" applyFont="1" applyFill="1" applyBorder="1" applyAlignment="1" applyProtection="1">
      <alignment horizontal="left" vertical="center" wrapText="1"/>
    </xf>
    <xf numFmtId="43" fontId="26" fillId="2" borderId="0" xfId="0" applyNumberFormat="1" applyFont="1" applyFill="1" applyBorder="1" applyAlignment="1">
      <alignment horizontal="right"/>
    </xf>
    <xf numFmtId="43" fontId="36" fillId="0" borderId="0" xfId="2" applyNumberFormat="1" applyFont="1" applyBorder="1"/>
    <xf numFmtId="0" fontId="25" fillId="6" borderId="3" xfId="0" quotePrefix="1" applyFont="1" applyFill="1" applyBorder="1" applyAlignment="1">
      <alignment horizontal="left" vertical="center"/>
    </xf>
    <xf numFmtId="0" fontId="29" fillId="6" borderId="3" xfId="0" quotePrefix="1" applyFont="1" applyFill="1" applyBorder="1" applyAlignment="1">
      <alignment horizontal="left" vertical="center"/>
    </xf>
    <xf numFmtId="43" fontId="11" fillId="6" borderId="3" xfId="2" applyNumberFormat="1" applyFont="1" applyFill="1" applyBorder="1"/>
    <xf numFmtId="0" fontId="37" fillId="0" borderId="0" xfId="0" applyFont="1" applyBorder="1"/>
    <xf numFmtId="0" fontId="38" fillId="12" borderId="3" xfId="0" quotePrefix="1" applyFont="1" applyFill="1" applyBorder="1" applyAlignment="1">
      <alignment horizontal="left" vertical="center"/>
    </xf>
    <xf numFmtId="0" fontId="39" fillId="12" borderId="3" xfId="0" quotePrefix="1" applyFont="1" applyFill="1" applyBorder="1" applyAlignment="1">
      <alignment horizontal="left" vertical="center"/>
    </xf>
    <xf numFmtId="0" fontId="38" fillId="12" borderId="3" xfId="0" applyNumberFormat="1" applyFont="1" applyFill="1" applyBorder="1" applyAlignment="1" applyProtection="1">
      <alignment horizontal="left" vertical="center" wrapText="1"/>
    </xf>
    <xf numFmtId="43" fontId="23" fillId="12" borderId="3" xfId="0" applyNumberFormat="1" applyFont="1" applyFill="1" applyBorder="1" applyAlignment="1">
      <alignment horizontal="right"/>
    </xf>
    <xf numFmtId="43" fontId="37" fillId="12" borderId="3" xfId="2" applyNumberFormat="1" applyFont="1" applyFill="1" applyBorder="1"/>
    <xf numFmtId="0" fontId="37" fillId="0" borderId="0" xfId="0" applyFont="1"/>
    <xf numFmtId="0" fontId="10" fillId="0" borderId="0" xfId="0" applyFont="1"/>
    <xf numFmtId="0" fontId="11" fillId="0" borderId="3" xfId="0" applyFont="1" applyFill="1" applyBorder="1"/>
    <xf numFmtId="43" fontId="11" fillId="0" borderId="3" xfId="0" applyNumberFormat="1" applyFont="1" applyFill="1" applyBorder="1"/>
    <xf numFmtId="0" fontId="36" fillId="0" borderId="3" xfId="0" applyFont="1" applyFill="1" applyBorder="1"/>
    <xf numFmtId="43" fontId="36" fillId="0" borderId="3" xfId="0" applyNumberFormat="1" applyFont="1" applyFill="1" applyBorder="1"/>
    <xf numFmtId="10" fontId="37" fillId="12" borderId="3" xfId="0" applyNumberFormat="1" applyFont="1" applyFill="1" applyBorder="1"/>
    <xf numFmtId="10" fontId="11" fillId="7" borderId="3" xfId="0" applyNumberFormat="1" applyFont="1" applyFill="1" applyBorder="1"/>
    <xf numFmtId="10" fontId="11" fillId="5" borderId="3" xfId="0" applyNumberFormat="1" applyFont="1" applyFill="1" applyBorder="1"/>
    <xf numFmtId="10" fontId="11" fillId="0" borderId="3" xfId="0" applyNumberFormat="1" applyFont="1" applyBorder="1"/>
    <xf numFmtId="10" fontId="36" fillId="0" borderId="3" xfId="0" applyNumberFormat="1" applyFont="1" applyBorder="1"/>
    <xf numFmtId="10" fontId="11" fillId="6" borderId="3" xfId="0" applyNumberFormat="1" applyFont="1" applyFill="1" applyBorder="1"/>
    <xf numFmtId="43" fontId="6" fillId="0" borderId="3" xfId="0" applyNumberFormat="1" applyFont="1" applyBorder="1" applyAlignment="1">
      <alignment horizontal="right"/>
    </xf>
    <xf numFmtId="43" fontId="6" fillId="3" borderId="3" xfId="1" applyNumberFormat="1" applyFont="1" applyFill="1" applyBorder="1" applyAlignment="1">
      <alignment horizontal="right" vertical="top"/>
    </xf>
    <xf numFmtId="43" fontId="6" fillId="3" borderId="3" xfId="1" applyNumberFormat="1" applyFont="1" applyFill="1" applyBorder="1" applyAlignment="1">
      <alignment horizontal="right"/>
    </xf>
    <xf numFmtId="10" fontId="6" fillId="0" borderId="3" xfId="0" applyNumberFormat="1" applyFont="1" applyBorder="1" applyAlignment="1">
      <alignment horizontal="right"/>
    </xf>
    <xf numFmtId="43" fontId="41" fillId="0" borderId="3" xfId="0" applyNumberFormat="1" applyFont="1" applyBorder="1"/>
    <xf numFmtId="43" fontId="42" fillId="0" borderId="3" xfId="0" applyNumberFormat="1" applyFont="1" applyBorder="1"/>
    <xf numFmtId="43" fontId="43" fillId="0" borderId="3" xfId="0" applyNumberFormat="1" applyFont="1" applyBorder="1"/>
    <xf numFmtId="10" fontId="41" fillId="0" borderId="3" xfId="0" applyNumberFormat="1" applyFont="1" applyBorder="1"/>
    <xf numFmtId="10" fontId="42" fillId="0" borderId="3" xfId="0" applyNumberFormat="1" applyFont="1" applyBorder="1"/>
    <xf numFmtId="10" fontId="43" fillId="0" borderId="3" xfId="0" applyNumberFormat="1" applyFont="1" applyBorder="1"/>
    <xf numFmtId="43" fontId="17" fillId="3" borderId="3" xfId="0" applyNumberFormat="1" applyFont="1" applyFill="1" applyBorder="1" applyAlignment="1" applyProtection="1">
      <alignment vertical="center"/>
    </xf>
    <xf numFmtId="10" fontId="17" fillId="3" borderId="3" xfId="4" applyNumberFormat="1" applyFont="1" applyFill="1" applyBorder="1" applyAlignment="1" applyProtection="1">
      <alignment horizontal="right" vertical="center"/>
    </xf>
    <xf numFmtId="0" fontId="20" fillId="2" borderId="2" xfId="0" applyNumberFormat="1" applyFont="1" applyFill="1" applyBorder="1" applyAlignment="1" applyProtection="1">
      <alignment horizontal="left" vertical="center" wrapText="1" indent="1"/>
    </xf>
    <xf numFmtId="43" fontId="19" fillId="2" borderId="2" xfId="0" applyNumberFormat="1" applyFont="1" applyFill="1" applyBorder="1" applyAlignment="1">
      <alignment vertical="center"/>
    </xf>
    <xf numFmtId="43" fontId="21" fillId="0" borderId="2" xfId="0" applyNumberFormat="1" applyFont="1" applyBorder="1" applyAlignment="1">
      <alignment vertical="center"/>
    </xf>
    <xf numFmtId="10" fontId="21" fillId="0" borderId="2" xfId="0" applyNumberFormat="1" applyFont="1" applyBorder="1" applyAlignment="1">
      <alignment vertical="center"/>
    </xf>
    <xf numFmtId="0" fontId="0" fillId="0" borderId="0" xfId="0" applyBorder="1"/>
    <xf numFmtId="0" fontId="33" fillId="2" borderId="0" xfId="0" applyFont="1" applyFill="1" applyBorder="1" applyAlignment="1">
      <alignment vertical="center" wrapText="1"/>
    </xf>
    <xf numFmtId="0" fontId="44" fillId="0" borderId="3" xfId="0" applyFont="1" applyBorder="1"/>
    <xf numFmtId="0" fontId="44" fillId="0" borderId="3" xfId="0" applyFont="1" applyBorder="1" applyAlignment="1">
      <alignment horizontal="center"/>
    </xf>
    <xf numFmtId="0" fontId="44" fillId="0" borderId="3" xfId="0" applyFont="1" applyBorder="1" applyAlignment="1">
      <alignment horizontal="left"/>
    </xf>
    <xf numFmtId="43" fontId="44" fillId="0" borderId="3" xfId="0" applyNumberFormat="1" applyFont="1" applyBorder="1" applyAlignment="1">
      <alignment vertical="center" wrapText="1"/>
    </xf>
    <xf numFmtId="43" fontId="33" fillId="2" borderId="3" xfId="0" applyNumberFormat="1" applyFont="1" applyFill="1" applyBorder="1" applyAlignment="1">
      <alignment wrapText="1"/>
    </xf>
    <xf numFmtId="10" fontId="34" fillId="5" borderId="3" xfId="0" applyNumberFormat="1" applyFont="1" applyFill="1" applyBorder="1" applyAlignment="1">
      <alignment horizontal="right" vertical="center" wrapText="1"/>
    </xf>
    <xf numFmtId="10" fontId="34" fillId="12" borderId="3" xfId="0" applyNumberFormat="1" applyFont="1" applyFill="1" applyBorder="1" applyAlignment="1">
      <alignment horizontal="right" vertical="center" wrapText="1"/>
    </xf>
    <xf numFmtId="43" fontId="33" fillId="13" borderId="3" xfId="0" applyNumberFormat="1" applyFont="1" applyFill="1" applyBorder="1" applyAlignment="1">
      <alignment vertical="center" wrapText="1"/>
    </xf>
    <xf numFmtId="10" fontId="34" fillId="13" borderId="3" xfId="0" applyNumberFormat="1" applyFont="1" applyFill="1" applyBorder="1" applyAlignment="1">
      <alignment horizontal="right" vertical="center" wrapText="1"/>
    </xf>
    <xf numFmtId="43" fontId="33" fillId="9" borderId="3" xfId="0" applyNumberFormat="1" applyFont="1" applyFill="1" applyBorder="1" applyAlignment="1">
      <alignment vertical="center" wrapText="1"/>
    </xf>
    <xf numFmtId="10" fontId="34" fillId="9" borderId="3" xfId="0" applyNumberFormat="1" applyFont="1" applyFill="1" applyBorder="1" applyAlignment="1">
      <alignment horizontal="right" vertical="center" wrapText="1"/>
    </xf>
    <xf numFmtId="10" fontId="34" fillId="10" borderId="3" xfId="0" applyNumberFormat="1" applyFont="1" applyFill="1" applyBorder="1" applyAlignment="1">
      <alignment horizontal="right" vertical="center" wrapText="1"/>
    </xf>
    <xf numFmtId="10" fontId="34" fillId="2" borderId="3" xfId="0" applyNumberFormat="1" applyFont="1" applyFill="1" applyBorder="1" applyAlignment="1">
      <alignment horizontal="right" vertical="center" wrapText="1"/>
    </xf>
    <xf numFmtId="43" fontId="44" fillId="2" borderId="3" xfId="0" applyNumberFormat="1" applyFont="1" applyFill="1" applyBorder="1" applyAlignment="1">
      <alignment wrapText="1"/>
    </xf>
    <xf numFmtId="10" fontId="11" fillId="0" borderId="3" xfId="0" applyNumberFormat="1" applyFont="1" applyBorder="1" applyAlignment="1">
      <alignment horizontal="right"/>
    </xf>
    <xf numFmtId="10" fontId="22" fillId="0" borderId="3" xfId="0" applyNumberFormat="1" applyFont="1" applyBorder="1" applyAlignment="1">
      <alignment horizontal="right" vertical="center"/>
    </xf>
    <xf numFmtId="10" fontId="22" fillId="2" borderId="3" xfId="0" applyNumberFormat="1" applyFont="1" applyFill="1" applyBorder="1" applyAlignment="1">
      <alignment horizontal="right" vertical="center"/>
    </xf>
    <xf numFmtId="43" fontId="3" fillId="0" borderId="3" xfId="1" applyNumberFormat="1" applyFont="1" applyFill="1" applyBorder="1" applyAlignment="1">
      <alignment horizontal="right" vertical="top"/>
    </xf>
    <xf numFmtId="43" fontId="3" fillId="0" borderId="3" xfId="1" applyNumberFormat="1" applyFont="1" applyFill="1" applyBorder="1" applyAlignment="1">
      <alignment horizontal="right"/>
    </xf>
    <xf numFmtId="4" fontId="3" fillId="0" borderId="3" xfId="1" applyNumberFormat="1" applyFont="1" applyFill="1" applyBorder="1" applyAlignment="1">
      <alignment horizontal="right"/>
    </xf>
    <xf numFmtId="4" fontId="3" fillId="0" borderId="3" xfId="1" applyNumberFormat="1" applyFont="1" applyFill="1" applyBorder="1" applyAlignment="1" applyProtection="1">
      <alignment horizontal="right" wrapText="1"/>
    </xf>
    <xf numFmtId="43" fontId="3" fillId="0" borderId="3" xfId="1" applyNumberFormat="1" applyFont="1" applyBorder="1" applyAlignment="1">
      <alignment horizontal="right" vertical="top"/>
    </xf>
    <xf numFmtId="43" fontId="3" fillId="0" borderId="3" xfId="1" applyNumberFormat="1" applyFont="1" applyBorder="1" applyAlignment="1">
      <alignment horizontal="right"/>
    </xf>
    <xf numFmtId="4" fontId="3" fillId="0" borderId="3" xfId="1" applyNumberFormat="1" applyFont="1" applyBorder="1" applyAlignment="1">
      <alignment horizontal="right"/>
    </xf>
    <xf numFmtId="10" fontId="11" fillId="5" borderId="3" xfId="0" applyNumberFormat="1" applyFont="1" applyFill="1" applyBorder="1" applyAlignment="1">
      <alignment horizontal="right"/>
    </xf>
    <xf numFmtId="0" fontId="5" fillId="2" borderId="0" xfId="0" applyNumberFormat="1" applyFont="1" applyFill="1" applyBorder="1" applyAlignment="1" applyProtection="1">
      <alignment horizontal="center" vertical="center" wrapText="1"/>
    </xf>
    <xf numFmtId="0" fontId="9" fillId="0" borderId="0" xfId="0" applyNumberFormat="1" applyFont="1" applyFill="1" applyBorder="1" applyAlignment="1" applyProtection="1">
      <alignment horizontal="left" vertical="center" wrapText="1"/>
    </xf>
    <xf numFmtId="0" fontId="7" fillId="0" borderId="1" xfId="0" quotePrefix="1" applyNumberFormat="1" applyFont="1" applyFill="1" applyBorder="1" applyAlignment="1" applyProtection="1">
      <alignment horizontal="left" vertical="center" wrapText="1"/>
    </xf>
    <xf numFmtId="0" fontId="7" fillId="0" borderId="2" xfId="0" applyNumberFormat="1" applyFont="1" applyFill="1" applyBorder="1" applyAlignment="1" applyProtection="1">
      <alignment vertical="center" wrapText="1"/>
    </xf>
    <xf numFmtId="0" fontId="7" fillId="0" borderId="1" xfId="0" quotePrefix="1" applyFont="1" applyBorder="1" applyAlignment="1">
      <alignment horizontal="left" vertical="center"/>
    </xf>
    <xf numFmtId="0" fontId="7" fillId="0" borderId="2" xfId="0" applyNumberFormat="1" applyFont="1" applyFill="1" applyBorder="1" applyAlignment="1" applyProtection="1">
      <alignment vertical="center"/>
    </xf>
    <xf numFmtId="0" fontId="12" fillId="0" borderId="3" xfId="0" quotePrefix="1" applyFont="1" applyBorder="1" applyAlignment="1">
      <alignment horizontal="center" wrapText="1"/>
    </xf>
    <xf numFmtId="0" fontId="12" fillId="0" borderId="1" xfId="0" quotePrefix="1" applyFont="1" applyBorder="1" applyAlignment="1">
      <alignment horizontal="center" wrapText="1"/>
    </xf>
    <xf numFmtId="0" fontId="9" fillId="3" borderId="1" xfId="0" applyNumberFormat="1" applyFont="1" applyFill="1" applyBorder="1" applyAlignment="1" applyProtection="1">
      <alignment horizontal="left" vertical="center" wrapText="1"/>
    </xf>
    <xf numFmtId="0" fontId="7" fillId="3" borderId="2" xfId="0" applyNumberFormat="1" applyFont="1" applyFill="1" applyBorder="1" applyAlignment="1" applyProtection="1">
      <alignment vertical="center" wrapText="1"/>
    </xf>
    <xf numFmtId="0" fontId="7" fillId="3" borderId="2" xfId="0" applyNumberFormat="1" applyFont="1" applyFill="1" applyBorder="1" applyAlignment="1" applyProtection="1">
      <alignment vertical="center"/>
    </xf>
    <xf numFmtId="0" fontId="7" fillId="0" borderId="1" xfId="0" applyNumberFormat="1" applyFont="1" applyFill="1" applyBorder="1" applyAlignment="1" applyProtection="1">
      <alignment horizontal="left" vertical="center" wrapText="1"/>
    </xf>
    <xf numFmtId="0" fontId="15" fillId="2" borderId="5" xfId="0" applyNumberFormat="1" applyFont="1" applyFill="1" applyBorder="1" applyAlignment="1" applyProtection="1">
      <alignment horizontal="left" wrapText="1"/>
    </xf>
    <xf numFmtId="0" fontId="6" fillId="0" borderId="1" xfId="0" quotePrefix="1" applyFont="1" applyBorder="1" applyAlignment="1">
      <alignment horizontal="center" wrapText="1"/>
    </xf>
    <xf numFmtId="0" fontId="6" fillId="0" borderId="2" xfId="0" quotePrefix="1" applyFont="1" applyBorder="1" applyAlignment="1">
      <alignment horizontal="center" wrapText="1"/>
    </xf>
    <xf numFmtId="0" fontId="6" fillId="0" borderId="4" xfId="0" quotePrefix="1" applyFont="1" applyBorder="1" applyAlignment="1">
      <alignment horizontal="center" wrapText="1"/>
    </xf>
    <xf numFmtId="0" fontId="7" fillId="0" borderId="1" xfId="0" quotePrefix="1" applyFont="1" applyFill="1" applyBorder="1" applyAlignment="1">
      <alignment horizontal="left" vertical="center"/>
    </xf>
    <xf numFmtId="0" fontId="1" fillId="0" borderId="0" xfId="0" applyFont="1" applyBorder="1" applyAlignment="1">
      <alignment horizontal="left" vertical="top" wrapText="1"/>
    </xf>
    <xf numFmtId="0" fontId="9" fillId="3" borderId="1" xfId="0" quotePrefix="1" applyNumberFormat="1" applyFont="1" applyFill="1" applyBorder="1" applyAlignment="1" applyProtection="1">
      <alignment horizontal="left" vertical="center" wrapText="1"/>
    </xf>
    <xf numFmtId="0" fontId="9" fillId="0" borderId="1" xfId="0" applyNumberFormat="1" applyFont="1" applyFill="1" applyBorder="1" applyAlignment="1" applyProtection="1">
      <alignment horizontal="left" vertical="center" wrapText="1"/>
    </xf>
    <xf numFmtId="0" fontId="9" fillId="0" borderId="2" xfId="0" applyNumberFormat="1" applyFont="1" applyFill="1" applyBorder="1" applyAlignment="1" applyProtection="1">
      <alignment horizontal="left" vertical="center" wrapText="1"/>
    </xf>
    <xf numFmtId="0" fontId="9" fillId="0" borderId="4" xfId="0" applyNumberFormat="1" applyFont="1" applyFill="1" applyBorder="1" applyAlignment="1" applyProtection="1">
      <alignment horizontal="left" vertical="center" wrapText="1"/>
    </xf>
    <xf numFmtId="0" fontId="6" fillId="0" borderId="3" xfId="3" applyFont="1" applyBorder="1" applyAlignment="1">
      <alignment horizontal="left" wrapText="1"/>
    </xf>
    <xf numFmtId="0" fontId="3" fillId="0" borderId="3" xfId="3" applyFont="1" applyBorder="1" applyAlignment="1">
      <alignment wrapText="1"/>
    </xf>
    <xf numFmtId="0" fontId="3" fillId="0" borderId="3" xfId="3" applyFont="1" applyBorder="1"/>
    <xf numFmtId="0" fontId="24" fillId="3" borderId="1" xfId="0" applyNumberFormat="1" applyFont="1" applyFill="1" applyBorder="1" applyAlignment="1" applyProtection="1">
      <alignment horizontal="center" vertical="center" wrapText="1"/>
    </xf>
    <xf numFmtId="0" fontId="24" fillId="3" borderId="2" xfId="0" applyNumberFormat="1" applyFont="1" applyFill="1" applyBorder="1" applyAlignment="1" applyProtection="1">
      <alignment horizontal="center" vertical="center" wrapText="1"/>
    </xf>
    <xf numFmtId="0" fontId="24" fillId="3" borderId="4" xfId="0" applyNumberFormat="1" applyFont="1" applyFill="1" applyBorder="1" applyAlignment="1" applyProtection="1">
      <alignment horizontal="center" vertical="center" wrapText="1"/>
    </xf>
    <xf numFmtId="0" fontId="24" fillId="0" borderId="0" xfId="0" applyNumberFormat="1" applyFont="1" applyFill="1" applyBorder="1" applyAlignment="1" applyProtection="1">
      <alignment horizontal="center" vertical="center" wrapText="1"/>
    </xf>
    <xf numFmtId="0" fontId="23" fillId="0" borderId="0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6" fillId="3" borderId="1" xfId="0" applyNumberFormat="1" applyFont="1" applyFill="1" applyBorder="1" applyAlignment="1" applyProtection="1">
      <alignment horizontal="center" vertical="center" wrapText="1"/>
    </xf>
    <xf numFmtId="0" fontId="6" fillId="3" borderId="2" xfId="0" applyNumberFormat="1" applyFont="1" applyFill="1" applyBorder="1" applyAlignment="1" applyProtection="1">
      <alignment horizontal="center" vertical="center" wrapText="1"/>
    </xf>
    <xf numFmtId="0" fontId="6" fillId="3" borderId="4" xfId="0" applyNumberFormat="1" applyFont="1" applyFill="1" applyBorder="1" applyAlignment="1" applyProtection="1">
      <alignment horizontal="center" vertical="center" wrapText="1"/>
    </xf>
    <xf numFmtId="0" fontId="33" fillId="12" borderId="1" xfId="0" applyFont="1" applyFill="1" applyBorder="1" applyAlignment="1">
      <alignment horizontal="left" vertical="center" wrapText="1"/>
    </xf>
    <xf numFmtId="0" fontId="33" fillId="12" borderId="2" xfId="0" applyFont="1" applyFill="1" applyBorder="1" applyAlignment="1">
      <alignment horizontal="left" vertical="center" wrapText="1"/>
    </xf>
    <xf numFmtId="0" fontId="33" fillId="12" borderId="4" xfId="0" applyFont="1" applyFill="1" applyBorder="1" applyAlignment="1">
      <alignment horizontal="left" vertical="center" wrapText="1"/>
    </xf>
    <xf numFmtId="0" fontId="33" fillId="4" borderId="3" xfId="0" applyFont="1" applyFill="1" applyBorder="1" applyAlignment="1">
      <alignment vertical="center" wrapText="1"/>
    </xf>
    <xf numFmtId="0" fontId="33" fillId="12" borderId="3" xfId="0" applyFont="1" applyFill="1" applyBorder="1" applyAlignment="1">
      <alignment vertical="center" wrapText="1"/>
    </xf>
    <xf numFmtId="0" fontId="33" fillId="11" borderId="3" xfId="0" applyFont="1" applyFill="1" applyBorder="1" applyAlignment="1">
      <alignment vertical="center" wrapText="1"/>
    </xf>
    <xf numFmtId="0" fontId="33" fillId="12" borderId="3" xfId="0" applyFont="1" applyFill="1" applyBorder="1" applyAlignment="1">
      <alignment vertical="center"/>
    </xf>
    <xf numFmtId="0" fontId="33" fillId="2" borderId="6" xfId="0" applyFont="1" applyFill="1" applyBorder="1" applyAlignment="1">
      <alignment horizontal="center" vertical="center" wrapText="1"/>
    </xf>
    <xf numFmtId="0" fontId="34" fillId="2" borderId="8" xfId="0" applyFont="1" applyFill="1" applyBorder="1" applyAlignment="1">
      <alignment horizontal="center" vertical="center" wrapText="1"/>
    </xf>
    <xf numFmtId="0" fontId="34" fillId="2" borderId="0" xfId="0" applyFont="1" applyFill="1" applyBorder="1" applyAlignment="1">
      <alignment horizontal="center" vertical="center" wrapText="1"/>
    </xf>
    <xf numFmtId="0" fontId="34" fillId="2" borderId="9" xfId="0" applyFont="1" applyFill="1" applyBorder="1" applyAlignment="1">
      <alignment horizontal="center" vertical="center" wrapText="1"/>
    </xf>
    <xf numFmtId="0" fontId="34" fillId="2" borderId="7" xfId="0" applyFont="1" applyFill="1" applyBorder="1" applyAlignment="1">
      <alignment horizontal="center" vertical="center" wrapText="1"/>
    </xf>
    <xf numFmtId="0" fontId="34" fillId="8" borderId="3" xfId="0" applyFont="1" applyFill="1" applyBorder="1" applyAlignment="1">
      <alignment vertical="center" wrapText="1"/>
    </xf>
    <xf numFmtId="0" fontId="34" fillId="8" borderId="1" xfId="0" applyFont="1" applyFill="1" applyBorder="1" applyAlignment="1">
      <alignment horizontal="left" vertical="center" wrapText="1"/>
    </xf>
    <xf numFmtId="0" fontId="34" fillId="8" borderId="2" xfId="0" applyFont="1" applyFill="1" applyBorder="1" applyAlignment="1">
      <alignment horizontal="left" vertical="center" wrapText="1"/>
    </xf>
    <xf numFmtId="0" fontId="34" fillId="8" borderId="4" xfId="0" applyFont="1" applyFill="1" applyBorder="1" applyAlignment="1">
      <alignment horizontal="left" vertical="center" wrapText="1"/>
    </xf>
    <xf numFmtId="0" fontId="33" fillId="3" borderId="1" xfId="0" applyFont="1" applyFill="1" applyBorder="1" applyAlignment="1">
      <alignment horizontal="center" vertical="center" wrapText="1"/>
    </xf>
    <xf numFmtId="0" fontId="33" fillId="3" borderId="4" xfId="0" applyFont="1" applyFill="1" applyBorder="1" applyAlignment="1">
      <alignment horizontal="center" vertical="center" wrapText="1"/>
    </xf>
    <xf numFmtId="10" fontId="36" fillId="0" borderId="3" xfId="0" applyNumberFormat="1" applyFont="1" applyBorder="1" applyAlignment="1">
      <alignment horizontal="right"/>
    </xf>
    <xf numFmtId="10" fontId="11" fillId="2" borderId="3" xfId="0" applyNumberFormat="1" applyFont="1" applyFill="1" applyBorder="1"/>
    <xf numFmtId="10" fontId="11" fillId="2" borderId="3" xfId="0" applyNumberFormat="1" applyFont="1" applyFill="1" applyBorder="1" applyAlignment="1">
      <alignment horizontal="right"/>
    </xf>
  </cellXfs>
  <cellStyles count="5">
    <cellStyle name="Normalno" xfId="0" builtinId="0"/>
    <cellStyle name="Normalno 2" xfId="3"/>
    <cellStyle name="Postotak" xfId="4" builtinId="5"/>
    <cellStyle name="Valuta" xfId="2" builtinId="4"/>
    <cellStyle name="Zarez" xfId="1" builtinId="3"/>
  </cellStyles>
  <dxfs count="0"/>
  <tableStyles count="0" defaultTableStyle="TableStyleMedium2" defaultPivotStyle="PivotStyleLight16"/>
  <colors>
    <mruColors>
      <color rgb="FFFE6091"/>
      <color rgb="FFF7A1CE"/>
      <color rgb="FFFB9D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P26"/>
  <sheetViews>
    <sheetView topLeftCell="B4" workbookViewId="0">
      <selection activeCell="M16" sqref="M16"/>
    </sheetView>
  </sheetViews>
  <sheetFormatPr defaultRowHeight="15" x14ac:dyDescent="0.25"/>
  <cols>
    <col min="6" max="9" width="25.28515625" customWidth="1"/>
    <col min="10" max="11" width="15.7109375" customWidth="1"/>
  </cols>
  <sheetData>
    <row r="1" spans="2:11" ht="42" customHeight="1" x14ac:dyDescent="0.25">
      <c r="B1" s="217" t="s">
        <v>287</v>
      </c>
      <c r="C1" s="217"/>
      <c r="D1" s="217"/>
      <c r="E1" s="217"/>
      <c r="F1" s="217"/>
      <c r="G1" s="217"/>
      <c r="H1" s="217"/>
      <c r="I1" s="217"/>
      <c r="J1" s="217"/>
      <c r="K1" s="217"/>
    </row>
    <row r="2" spans="2:11" ht="15.75" customHeight="1" x14ac:dyDescent="0.25">
      <c r="B2" s="217" t="s">
        <v>9</v>
      </c>
      <c r="C2" s="217"/>
      <c r="D2" s="217"/>
      <c r="E2" s="217"/>
      <c r="F2" s="217"/>
      <c r="G2" s="217"/>
      <c r="H2" s="217"/>
      <c r="I2" s="217"/>
      <c r="J2" s="217"/>
      <c r="K2" s="217"/>
    </row>
    <row r="3" spans="2:11" ht="18" customHeight="1" x14ac:dyDescent="0.25">
      <c r="B3" s="217" t="s">
        <v>268</v>
      </c>
      <c r="C3" s="217"/>
      <c r="D3" s="217"/>
      <c r="E3" s="217"/>
      <c r="F3" s="217"/>
      <c r="G3" s="217"/>
      <c r="H3" s="217"/>
      <c r="I3" s="217"/>
      <c r="J3" s="217"/>
      <c r="K3" s="217"/>
    </row>
    <row r="4" spans="2:11" ht="18" customHeight="1" x14ac:dyDescent="0.25">
      <c r="B4" s="33"/>
      <c r="C4" s="34"/>
      <c r="D4" s="34"/>
      <c r="E4" s="34"/>
      <c r="F4" s="34"/>
      <c r="G4" s="34"/>
      <c r="H4" s="34"/>
      <c r="I4" s="34"/>
      <c r="J4" s="34"/>
      <c r="K4" s="32"/>
    </row>
    <row r="5" spans="2:11" x14ac:dyDescent="0.25">
      <c r="B5" s="229" t="s">
        <v>269</v>
      </c>
      <c r="C5" s="229"/>
      <c r="D5" s="229"/>
      <c r="E5" s="229"/>
      <c r="F5" s="229"/>
      <c r="G5" s="35"/>
      <c r="H5" s="35"/>
      <c r="I5" s="35"/>
      <c r="J5" s="36"/>
      <c r="K5" s="32"/>
    </row>
    <row r="6" spans="2:11" ht="25.5" x14ac:dyDescent="0.25">
      <c r="B6" s="230" t="s">
        <v>6</v>
      </c>
      <c r="C6" s="231"/>
      <c r="D6" s="231"/>
      <c r="E6" s="231"/>
      <c r="F6" s="232"/>
      <c r="G6" s="17" t="s">
        <v>289</v>
      </c>
      <c r="H6" s="1" t="s">
        <v>279</v>
      </c>
      <c r="I6" s="17" t="s">
        <v>288</v>
      </c>
      <c r="J6" s="1" t="s">
        <v>14</v>
      </c>
      <c r="K6" s="1" t="s">
        <v>40</v>
      </c>
    </row>
    <row r="7" spans="2:11" s="20" customFormat="1" ht="11.25" x14ac:dyDescent="0.2">
      <c r="B7" s="223">
        <v>1</v>
      </c>
      <c r="C7" s="223"/>
      <c r="D7" s="223"/>
      <c r="E7" s="223"/>
      <c r="F7" s="224"/>
      <c r="G7" s="19">
        <v>2</v>
      </c>
      <c r="H7" s="18">
        <v>3</v>
      </c>
      <c r="I7" s="18">
        <v>4</v>
      </c>
      <c r="J7" s="18" t="s">
        <v>155</v>
      </c>
      <c r="K7" s="18" t="s">
        <v>156</v>
      </c>
    </row>
    <row r="8" spans="2:11" x14ac:dyDescent="0.25">
      <c r="B8" s="225" t="s">
        <v>0</v>
      </c>
      <c r="C8" s="226"/>
      <c r="D8" s="226"/>
      <c r="E8" s="226"/>
      <c r="F8" s="227"/>
      <c r="G8" s="175">
        <f>SUM(G9+G10)</f>
        <v>1199430.3899999999</v>
      </c>
      <c r="H8" s="176">
        <f>SUM(H9:H10)</f>
        <v>1516100.91</v>
      </c>
      <c r="I8" s="40">
        <f>SUM(I9:I10)</f>
        <v>1522659.22</v>
      </c>
      <c r="J8" s="40">
        <f>I8/G8*100</f>
        <v>126.94852762568406</v>
      </c>
      <c r="K8" s="40">
        <f>I8/H8*100</f>
        <v>100.43257740673739</v>
      </c>
    </row>
    <row r="9" spans="2:11" x14ac:dyDescent="0.25">
      <c r="B9" s="228" t="s">
        <v>41</v>
      </c>
      <c r="C9" s="220"/>
      <c r="D9" s="220"/>
      <c r="E9" s="220"/>
      <c r="F9" s="222"/>
      <c r="G9" s="209">
        <v>1199430.3899999999</v>
      </c>
      <c r="H9" s="210">
        <v>1516100.91</v>
      </c>
      <c r="I9" s="211">
        <v>1522659.22</v>
      </c>
      <c r="J9" s="211">
        <f>I9/G9*100</f>
        <v>126.94852762568406</v>
      </c>
      <c r="K9" s="211">
        <f>I9/H9*100</f>
        <v>100.43257740673739</v>
      </c>
    </row>
    <row r="10" spans="2:11" x14ac:dyDescent="0.25">
      <c r="B10" s="233" t="s">
        <v>46</v>
      </c>
      <c r="C10" s="222"/>
      <c r="D10" s="222"/>
      <c r="E10" s="222"/>
      <c r="F10" s="222"/>
      <c r="G10" s="209">
        <v>0</v>
      </c>
      <c r="H10" s="210">
        <v>0</v>
      </c>
      <c r="I10" s="211">
        <v>0</v>
      </c>
      <c r="J10" s="211">
        <v>0</v>
      </c>
      <c r="K10" s="211">
        <v>0</v>
      </c>
    </row>
    <row r="11" spans="2:11" x14ac:dyDescent="0.25">
      <c r="B11" s="14" t="s">
        <v>1</v>
      </c>
      <c r="C11" s="28"/>
      <c r="D11" s="28"/>
      <c r="E11" s="28"/>
      <c r="F11" s="28"/>
      <c r="G11" s="175">
        <f>SUM(G12+G13)</f>
        <v>1196939.69</v>
      </c>
      <c r="H11" s="176">
        <f>SUM(H12:H13)</f>
        <v>1521087.1700000002</v>
      </c>
      <c r="I11" s="40">
        <f>SUM(I12:I13)</f>
        <v>1490625.7100000002</v>
      </c>
      <c r="J11" s="40">
        <f>I11/G11*100</f>
        <v>124.53640918198646</v>
      </c>
      <c r="K11" s="40">
        <f>I11/H11*100</f>
        <v>97.997388933337731</v>
      </c>
    </row>
    <row r="12" spans="2:11" x14ac:dyDescent="0.25">
      <c r="B12" s="219" t="s">
        <v>42</v>
      </c>
      <c r="C12" s="220"/>
      <c r="D12" s="220"/>
      <c r="E12" s="220"/>
      <c r="F12" s="220"/>
      <c r="G12" s="209">
        <v>1196527.2</v>
      </c>
      <c r="H12" s="210">
        <v>1514799.08</v>
      </c>
      <c r="I12" s="211">
        <v>1489198.61</v>
      </c>
      <c r="J12" s="212">
        <f>I12/G12*100</f>
        <v>124.46007161391736</v>
      </c>
      <c r="K12" s="212">
        <f>I12/H12*100</f>
        <v>98.309975868218785</v>
      </c>
    </row>
    <row r="13" spans="2:11" x14ac:dyDescent="0.25">
      <c r="B13" s="221" t="s">
        <v>43</v>
      </c>
      <c r="C13" s="222"/>
      <c r="D13" s="222"/>
      <c r="E13" s="222"/>
      <c r="F13" s="222"/>
      <c r="G13" s="213">
        <v>412.49</v>
      </c>
      <c r="H13" s="214">
        <v>6288.09</v>
      </c>
      <c r="I13" s="215">
        <v>1427.1</v>
      </c>
      <c r="J13" s="212">
        <f>I13/G13*100</f>
        <v>345.97202356420757</v>
      </c>
      <c r="K13" s="212">
        <f>I13/H13*100</f>
        <v>22.695285849916267</v>
      </c>
    </row>
    <row r="14" spans="2:11" x14ac:dyDescent="0.25">
      <c r="B14" s="235" t="s">
        <v>47</v>
      </c>
      <c r="C14" s="226"/>
      <c r="D14" s="226"/>
      <c r="E14" s="226"/>
      <c r="F14" s="226"/>
      <c r="G14" s="175">
        <f>G9+G10-(G12+G13)</f>
        <v>2490.6999999999534</v>
      </c>
      <c r="H14" s="176">
        <f>SUM(H8-H11)</f>
        <v>-4986.2600000002421</v>
      </c>
      <c r="I14" s="41">
        <f>I8-I11</f>
        <v>32033.509999999776</v>
      </c>
      <c r="J14" s="41">
        <f>I14/G14*100</f>
        <v>1286.1247841972286</v>
      </c>
      <c r="K14" s="41">
        <v>0</v>
      </c>
    </row>
    <row r="15" spans="2:11" ht="18" x14ac:dyDescent="0.25">
      <c r="B15" s="31"/>
      <c r="C15" s="37"/>
      <c r="D15" s="37"/>
      <c r="E15" s="37"/>
      <c r="F15" s="37"/>
      <c r="G15" s="39"/>
      <c r="H15" s="37"/>
      <c r="I15" s="38"/>
      <c r="J15" s="38"/>
      <c r="K15" s="38"/>
    </row>
    <row r="16" spans="2:11" ht="18" customHeight="1" x14ac:dyDescent="0.25">
      <c r="B16" s="229" t="s">
        <v>270</v>
      </c>
      <c r="C16" s="229"/>
      <c r="D16" s="229"/>
      <c r="E16" s="229"/>
      <c r="F16" s="229"/>
      <c r="G16" s="37"/>
      <c r="H16" s="37"/>
      <c r="I16" s="38"/>
      <c r="J16" s="38"/>
      <c r="K16" s="38"/>
    </row>
    <row r="17" spans="1:42" ht="25.5" x14ac:dyDescent="0.25">
      <c r="B17" s="230" t="s">
        <v>6</v>
      </c>
      <c r="C17" s="231"/>
      <c r="D17" s="231"/>
      <c r="E17" s="231"/>
      <c r="F17" s="232"/>
      <c r="G17" s="17" t="s">
        <v>289</v>
      </c>
      <c r="H17" s="1" t="s">
        <v>279</v>
      </c>
      <c r="I17" s="17" t="s">
        <v>290</v>
      </c>
      <c r="J17" s="1" t="s">
        <v>14</v>
      </c>
      <c r="K17" s="1" t="s">
        <v>40</v>
      </c>
    </row>
    <row r="18" spans="1:42" s="20" customFormat="1" x14ac:dyDescent="0.25">
      <c r="B18" s="223">
        <v>1</v>
      </c>
      <c r="C18" s="223"/>
      <c r="D18" s="223"/>
      <c r="E18" s="223"/>
      <c r="F18" s="224"/>
      <c r="G18" s="19">
        <v>2</v>
      </c>
      <c r="H18" s="18">
        <v>3</v>
      </c>
      <c r="I18" s="18">
        <v>5</v>
      </c>
      <c r="J18" s="18" t="s">
        <v>15</v>
      </c>
      <c r="K18" s="18" t="s">
        <v>16</v>
      </c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</row>
    <row r="19" spans="1:42" ht="15.75" customHeight="1" x14ac:dyDescent="0.25">
      <c r="A19" s="20"/>
      <c r="B19" s="236" t="s">
        <v>44</v>
      </c>
      <c r="C19" s="237"/>
      <c r="D19" s="237"/>
      <c r="E19" s="237"/>
      <c r="F19" s="238"/>
      <c r="G19" s="174">
        <v>0</v>
      </c>
      <c r="H19" s="174">
        <v>0</v>
      </c>
      <c r="I19" s="174">
        <v>0</v>
      </c>
      <c r="J19" s="13">
        <v>0</v>
      </c>
      <c r="K19" s="13">
        <v>0</v>
      </c>
    </row>
    <row r="20" spans="1:42" x14ac:dyDescent="0.25">
      <c r="A20" s="20"/>
      <c r="B20" s="236" t="s">
        <v>45</v>
      </c>
      <c r="C20" s="220"/>
      <c r="D20" s="220"/>
      <c r="E20" s="220"/>
      <c r="F20" s="220"/>
      <c r="G20" s="174">
        <v>0</v>
      </c>
      <c r="H20" s="174">
        <v>0</v>
      </c>
      <c r="I20" s="174">
        <v>0</v>
      </c>
      <c r="J20" s="13">
        <v>0</v>
      </c>
      <c r="K20" s="13">
        <v>0</v>
      </c>
    </row>
    <row r="21" spans="1:42" x14ac:dyDescent="0.25">
      <c r="A21" s="20"/>
      <c r="B21" s="236" t="s">
        <v>276</v>
      </c>
      <c r="C21" s="237"/>
      <c r="D21" s="237"/>
      <c r="E21" s="237"/>
      <c r="F21" s="238"/>
      <c r="G21" s="174">
        <v>0</v>
      </c>
      <c r="H21" s="174">
        <v>0</v>
      </c>
      <c r="I21" s="174">
        <v>0</v>
      </c>
      <c r="J21" s="13">
        <v>0</v>
      </c>
      <c r="K21" s="13">
        <v>0</v>
      </c>
    </row>
    <row r="22" spans="1:42" ht="15.75" customHeight="1" x14ac:dyDescent="0.25">
      <c r="A22" s="20"/>
      <c r="B22" s="236" t="s">
        <v>277</v>
      </c>
      <c r="C22" s="237"/>
      <c r="D22" s="237"/>
      <c r="E22" s="237"/>
      <c r="F22" s="238"/>
      <c r="G22" s="174">
        <v>5096.88</v>
      </c>
      <c r="H22" s="174">
        <v>4986.26</v>
      </c>
      <c r="I22" s="174">
        <v>495.36</v>
      </c>
      <c r="J22" s="177">
        <f>I22/G22</f>
        <v>9.7188868484249194E-2</v>
      </c>
      <c r="K22" s="177">
        <f>I22/H22</f>
        <v>9.9345000060165334E-2</v>
      </c>
    </row>
    <row r="23" spans="1:42" ht="15" customHeight="1" x14ac:dyDescent="0.25">
      <c r="A23" s="20"/>
      <c r="B23" s="239" t="s">
        <v>278</v>
      </c>
      <c r="C23" s="240"/>
      <c r="D23" s="240"/>
      <c r="E23" s="240"/>
      <c r="F23" s="241"/>
      <c r="G23" s="174">
        <v>5096.88</v>
      </c>
      <c r="H23" s="174">
        <v>0</v>
      </c>
      <c r="I23" s="174">
        <f>H22-I22</f>
        <v>4490.9000000000005</v>
      </c>
      <c r="J23" s="177">
        <v>0</v>
      </c>
      <c r="K23" s="177">
        <v>0</v>
      </c>
    </row>
    <row r="24" spans="1:42" x14ac:dyDescent="0.25">
      <c r="B24" s="218"/>
      <c r="C24" s="218"/>
      <c r="D24" s="218"/>
      <c r="E24" s="218"/>
      <c r="F24" s="218"/>
      <c r="G24" s="218"/>
      <c r="H24" s="218"/>
      <c r="I24" s="218"/>
      <c r="J24" s="218"/>
    </row>
    <row r="25" spans="1:42" ht="15" customHeight="1" x14ac:dyDescent="0.25">
      <c r="B25" s="234"/>
      <c r="C25" s="234"/>
      <c r="D25" s="234"/>
      <c r="E25" s="234"/>
      <c r="F25" s="234"/>
      <c r="G25" s="234"/>
      <c r="H25" s="234"/>
      <c r="I25" s="234"/>
      <c r="J25" s="234"/>
      <c r="K25" s="234"/>
    </row>
    <row r="26" spans="1:42" x14ac:dyDescent="0.25">
      <c r="B26" s="234"/>
      <c r="C26" s="234"/>
      <c r="D26" s="234"/>
      <c r="E26" s="234"/>
      <c r="F26" s="234"/>
      <c r="G26" s="234"/>
      <c r="H26" s="234"/>
      <c r="I26" s="234"/>
      <c r="J26" s="234"/>
      <c r="K26" s="234"/>
    </row>
  </sheetData>
  <mergeCells count="23">
    <mergeCell ref="B25:K26"/>
    <mergeCell ref="B14:F14"/>
    <mergeCell ref="B17:F17"/>
    <mergeCell ref="B18:F18"/>
    <mergeCell ref="B20:F20"/>
    <mergeCell ref="B19:F19"/>
    <mergeCell ref="B22:F22"/>
    <mergeCell ref="B23:F23"/>
    <mergeCell ref="B21:F21"/>
    <mergeCell ref="B1:K1"/>
    <mergeCell ref="B2:K2"/>
    <mergeCell ref="B3:K3"/>
    <mergeCell ref="B24:F24"/>
    <mergeCell ref="G24:J24"/>
    <mergeCell ref="B12:F12"/>
    <mergeCell ref="B13:F13"/>
    <mergeCell ref="B7:F7"/>
    <mergeCell ref="B8:F8"/>
    <mergeCell ref="B9:F9"/>
    <mergeCell ref="B5:F5"/>
    <mergeCell ref="B6:F6"/>
    <mergeCell ref="B10:F10"/>
    <mergeCell ref="B16:F16"/>
  </mergeCells>
  <pageMargins left="0.7" right="0.7" top="0.75" bottom="0.75" header="0.3" footer="0.3"/>
  <pageSetup paperSize="9" scale="7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9"/>
  <sheetViews>
    <sheetView zoomScaleNormal="100" workbookViewId="0">
      <selection activeCell="K87" sqref="K87"/>
    </sheetView>
  </sheetViews>
  <sheetFormatPr defaultRowHeight="12.75" x14ac:dyDescent="0.2"/>
  <cols>
    <col min="1" max="1" width="9.140625" style="140"/>
    <col min="2" max="2" width="7.42578125" style="140" bestFit="1" customWidth="1"/>
    <col min="3" max="3" width="8.42578125" style="140" bestFit="1" customWidth="1"/>
    <col min="4" max="4" width="5.42578125" style="140" bestFit="1" customWidth="1"/>
    <col min="5" max="5" width="5.42578125" style="140" customWidth="1"/>
    <col min="6" max="6" width="48.85546875" style="140" customWidth="1"/>
    <col min="7" max="9" width="25.28515625" style="140" customWidth="1"/>
    <col min="10" max="11" width="15.7109375" style="140" customWidth="1"/>
    <col min="12" max="16384" width="9.140625" style="140"/>
  </cols>
  <sheetData>
    <row r="1" spans="2:11" x14ac:dyDescent="0.2">
      <c r="B1" s="139"/>
      <c r="C1" s="139"/>
      <c r="D1" s="139"/>
      <c r="E1" s="139"/>
      <c r="F1" s="139"/>
      <c r="G1" s="139"/>
      <c r="H1" s="139"/>
      <c r="I1" s="138"/>
      <c r="J1" s="138"/>
    </row>
    <row r="2" spans="2:11" ht="18" customHeight="1" x14ac:dyDescent="0.2">
      <c r="B2" s="245" t="s">
        <v>271</v>
      </c>
      <c r="C2" s="245"/>
      <c r="D2" s="245"/>
      <c r="E2" s="245"/>
      <c r="F2" s="245"/>
      <c r="G2" s="245"/>
      <c r="H2" s="245"/>
      <c r="I2" s="245"/>
      <c r="J2" s="245"/>
      <c r="K2" s="245"/>
    </row>
    <row r="3" spans="2:11" x14ac:dyDescent="0.2">
      <c r="B3" s="139"/>
      <c r="C3" s="139"/>
      <c r="D3" s="139"/>
      <c r="E3" s="139"/>
      <c r="F3" s="139"/>
      <c r="G3" s="139"/>
      <c r="H3" s="139"/>
      <c r="I3" s="138"/>
      <c r="J3" s="138"/>
    </row>
    <row r="4" spans="2:11" ht="15.75" customHeight="1" x14ac:dyDescent="0.2">
      <c r="B4" s="245" t="s">
        <v>272</v>
      </c>
      <c r="C4" s="245"/>
      <c r="D4" s="245"/>
      <c r="E4" s="245"/>
      <c r="F4" s="245"/>
      <c r="G4" s="245"/>
      <c r="H4" s="245"/>
      <c r="I4" s="245"/>
      <c r="J4" s="245"/>
      <c r="K4" s="245"/>
    </row>
    <row r="5" spans="2:11" x14ac:dyDescent="0.2">
      <c r="B5" s="139"/>
      <c r="C5" s="139"/>
      <c r="D5" s="139"/>
      <c r="E5" s="139"/>
      <c r="F5" s="139"/>
      <c r="G5" s="139"/>
      <c r="H5" s="139"/>
      <c r="I5" s="138"/>
      <c r="J5" s="138"/>
    </row>
    <row r="6" spans="2:11" ht="25.5" x14ac:dyDescent="0.2">
      <c r="B6" s="242" t="s">
        <v>6</v>
      </c>
      <c r="C6" s="243"/>
      <c r="D6" s="243"/>
      <c r="E6" s="243"/>
      <c r="F6" s="244"/>
      <c r="G6" s="56" t="s">
        <v>291</v>
      </c>
      <c r="H6" s="56" t="s">
        <v>279</v>
      </c>
      <c r="I6" s="56" t="s">
        <v>290</v>
      </c>
      <c r="J6" s="56" t="s">
        <v>14</v>
      </c>
      <c r="K6" s="56" t="s">
        <v>40</v>
      </c>
    </row>
    <row r="7" spans="2:11" ht="16.5" customHeight="1" x14ac:dyDescent="0.2">
      <c r="B7" s="242">
        <v>1</v>
      </c>
      <c r="C7" s="243"/>
      <c r="D7" s="243"/>
      <c r="E7" s="243"/>
      <c r="F7" s="244"/>
      <c r="G7" s="56">
        <v>2</v>
      </c>
      <c r="H7" s="56">
        <v>3</v>
      </c>
      <c r="I7" s="56">
        <v>4</v>
      </c>
      <c r="J7" s="56" t="s">
        <v>155</v>
      </c>
      <c r="K7" s="56" t="s">
        <v>156</v>
      </c>
    </row>
    <row r="8" spans="2:11" s="163" customFormat="1" ht="15.75" x14ac:dyDescent="0.25">
      <c r="B8" s="159"/>
      <c r="C8" s="159"/>
      <c r="D8" s="159"/>
      <c r="E8" s="159"/>
      <c r="F8" s="159" t="s">
        <v>263</v>
      </c>
      <c r="G8" s="160">
        <f>G9+G32</f>
        <v>1204527.2700000003</v>
      </c>
      <c r="H8" s="160">
        <f>H9+H32</f>
        <v>1521087.17</v>
      </c>
      <c r="I8" s="161">
        <f>I9+I32</f>
        <v>1523154.58</v>
      </c>
      <c r="J8" s="168">
        <f t="shared" ref="J8:J31" si="0">I8/G8</f>
        <v>1.2645247790861553</v>
      </c>
      <c r="K8" s="168">
        <f t="shared" ref="K8:K17" si="1">I8/H8</f>
        <v>1.0013591660233385</v>
      </c>
    </row>
    <row r="9" spans="2:11" s="143" customFormat="1" ht="15.75" customHeight="1" x14ac:dyDescent="0.2">
      <c r="B9" s="58">
        <v>6</v>
      </c>
      <c r="C9" s="58"/>
      <c r="D9" s="58"/>
      <c r="E9" s="58"/>
      <c r="F9" s="58" t="s">
        <v>2</v>
      </c>
      <c r="G9" s="146">
        <f>G10+G18+G21+G28</f>
        <v>1199430.3900000004</v>
      </c>
      <c r="H9" s="146">
        <f>H10+H18+H21+H28</f>
        <v>1516100.91</v>
      </c>
      <c r="I9" s="142">
        <f>I10+I18+I21+I28</f>
        <v>1522659.22</v>
      </c>
      <c r="J9" s="169">
        <f t="shared" si="0"/>
        <v>1.26948527625684</v>
      </c>
      <c r="K9" s="169">
        <f t="shared" si="1"/>
        <v>1.0043257740673739</v>
      </c>
    </row>
    <row r="10" spans="2:11" s="143" customFormat="1" ht="22.5" customHeight="1" x14ac:dyDescent="0.2">
      <c r="B10" s="59"/>
      <c r="C10" s="59">
        <v>63</v>
      </c>
      <c r="D10" s="59"/>
      <c r="E10" s="59"/>
      <c r="F10" s="59" t="s">
        <v>17</v>
      </c>
      <c r="G10" s="122">
        <f>G11+G14+G16</f>
        <v>1149597.6300000001</v>
      </c>
      <c r="H10" s="122">
        <f>H11+H16+H14</f>
        <v>1465426.76</v>
      </c>
      <c r="I10" s="144">
        <f>I11+I16+I14</f>
        <v>1470878.1700000002</v>
      </c>
      <c r="J10" s="170">
        <f t="shared" si="0"/>
        <v>1.279472166274386</v>
      </c>
      <c r="K10" s="170">
        <f t="shared" si="1"/>
        <v>1.0037200153216801</v>
      </c>
    </row>
    <row r="11" spans="2:11" s="143" customFormat="1" ht="23.25" customHeight="1" x14ac:dyDescent="0.2">
      <c r="B11" s="60"/>
      <c r="C11" s="60"/>
      <c r="D11" s="60">
        <v>636</v>
      </c>
      <c r="E11" s="60"/>
      <c r="F11" s="61" t="s">
        <v>91</v>
      </c>
      <c r="G11" s="125">
        <f>G12+G13</f>
        <v>1137420.02</v>
      </c>
      <c r="H11" s="125">
        <f>H12+H13</f>
        <v>1429556.59</v>
      </c>
      <c r="I11" s="145">
        <f>SUM(I12:I13)</f>
        <v>1435687.77</v>
      </c>
      <c r="J11" s="171">
        <f t="shared" si="0"/>
        <v>1.2622318446619218</v>
      </c>
      <c r="K11" s="171">
        <f t="shared" si="1"/>
        <v>1.004288868340637</v>
      </c>
    </row>
    <row r="12" spans="2:11" ht="27.75" customHeight="1" x14ac:dyDescent="0.2">
      <c r="B12" s="62"/>
      <c r="C12" s="62"/>
      <c r="D12" s="63"/>
      <c r="E12" s="63">
        <v>6361</v>
      </c>
      <c r="F12" s="64" t="s">
        <v>92</v>
      </c>
      <c r="G12" s="115">
        <v>1135735.53</v>
      </c>
      <c r="H12" s="115">
        <v>1401462.62</v>
      </c>
      <c r="I12" s="141">
        <v>1401496.8</v>
      </c>
      <c r="J12" s="172">
        <f t="shared" si="0"/>
        <v>1.2339992568516369</v>
      </c>
      <c r="K12" s="171">
        <f t="shared" si="1"/>
        <v>1.0000243888060318</v>
      </c>
    </row>
    <row r="13" spans="2:11" ht="26.25" customHeight="1" x14ac:dyDescent="0.2">
      <c r="B13" s="62"/>
      <c r="C13" s="62"/>
      <c r="D13" s="63"/>
      <c r="E13" s="63">
        <v>6362</v>
      </c>
      <c r="F13" s="64" t="s">
        <v>93</v>
      </c>
      <c r="G13" s="115">
        <v>1684.49</v>
      </c>
      <c r="H13" s="115">
        <v>28093.97</v>
      </c>
      <c r="I13" s="141">
        <v>34190.97</v>
      </c>
      <c r="J13" s="172">
        <f t="shared" si="0"/>
        <v>20.297520317722277</v>
      </c>
      <c r="K13" s="171">
        <f t="shared" si="1"/>
        <v>1.2170216598081367</v>
      </c>
    </row>
    <row r="14" spans="2:11" ht="26.25" customHeight="1" x14ac:dyDescent="0.2">
      <c r="B14" s="62"/>
      <c r="C14" s="62"/>
      <c r="D14" s="60">
        <v>634</v>
      </c>
      <c r="E14" s="60"/>
      <c r="F14" s="61" t="s">
        <v>266</v>
      </c>
      <c r="G14" s="125">
        <f>G15</f>
        <v>0</v>
      </c>
      <c r="H14" s="125">
        <f>H15</f>
        <v>26342.89</v>
      </c>
      <c r="I14" s="145">
        <f>I15</f>
        <v>26186.04</v>
      </c>
      <c r="J14" s="171">
        <v>0</v>
      </c>
      <c r="K14" s="171">
        <f t="shared" si="1"/>
        <v>0.99404583172157657</v>
      </c>
    </row>
    <row r="15" spans="2:11" ht="26.25" customHeight="1" x14ac:dyDescent="0.2">
      <c r="B15" s="62"/>
      <c r="C15" s="62"/>
      <c r="D15" s="63"/>
      <c r="E15" s="63">
        <v>6341</v>
      </c>
      <c r="F15" s="64" t="s">
        <v>267</v>
      </c>
      <c r="G15" s="115">
        <v>0</v>
      </c>
      <c r="H15" s="115">
        <v>26342.89</v>
      </c>
      <c r="I15" s="141">
        <v>26186.04</v>
      </c>
      <c r="J15" s="172">
        <v>0</v>
      </c>
      <c r="K15" s="171">
        <f t="shared" si="1"/>
        <v>0.99404583172157657</v>
      </c>
    </row>
    <row r="16" spans="2:11" s="143" customFormat="1" ht="26.25" customHeight="1" x14ac:dyDescent="0.2">
      <c r="B16" s="60"/>
      <c r="C16" s="60"/>
      <c r="D16" s="60">
        <v>639</v>
      </c>
      <c r="E16" s="65"/>
      <c r="F16" s="61" t="s">
        <v>142</v>
      </c>
      <c r="G16" s="125">
        <f>G17</f>
        <v>12177.61</v>
      </c>
      <c r="H16" s="125">
        <f>H17</f>
        <v>9527.2800000000007</v>
      </c>
      <c r="I16" s="145">
        <f>SUM(I17)</f>
        <v>9004.36</v>
      </c>
      <c r="J16" s="171">
        <f t="shared" si="0"/>
        <v>0.73941931134270189</v>
      </c>
      <c r="K16" s="171">
        <f t="shared" si="1"/>
        <v>0.94511340067679339</v>
      </c>
    </row>
    <row r="17" spans="2:11" ht="26.25" customHeight="1" x14ac:dyDescent="0.2">
      <c r="B17" s="62"/>
      <c r="C17" s="62"/>
      <c r="D17" s="63"/>
      <c r="E17" s="63">
        <v>6393</v>
      </c>
      <c r="F17" s="64" t="s">
        <v>143</v>
      </c>
      <c r="G17" s="115">
        <v>12177.61</v>
      </c>
      <c r="H17" s="115">
        <v>9527.2800000000007</v>
      </c>
      <c r="I17" s="141">
        <v>9004.36</v>
      </c>
      <c r="J17" s="172">
        <f t="shared" si="0"/>
        <v>0.73941931134270189</v>
      </c>
      <c r="K17" s="171">
        <f t="shared" si="1"/>
        <v>0.94511340067679339</v>
      </c>
    </row>
    <row r="18" spans="2:11" s="143" customFormat="1" ht="27.75" customHeight="1" x14ac:dyDescent="0.2">
      <c r="B18" s="66"/>
      <c r="C18" s="66">
        <v>65</v>
      </c>
      <c r="D18" s="67"/>
      <c r="E18" s="67"/>
      <c r="F18" s="59" t="s">
        <v>94</v>
      </c>
      <c r="G18" s="122">
        <f>G19</f>
        <v>5420.58</v>
      </c>
      <c r="H18" s="122">
        <f>H19</f>
        <v>7123.48</v>
      </c>
      <c r="I18" s="144">
        <f>I19</f>
        <v>7216.96</v>
      </c>
      <c r="J18" s="170">
        <f t="shared" si="0"/>
        <v>1.3313999608897942</v>
      </c>
      <c r="K18" s="170">
        <f t="shared" ref="K18:K27" si="2">I18/H18</f>
        <v>1.0131227995305665</v>
      </c>
    </row>
    <row r="19" spans="2:11" s="143" customFormat="1" ht="15" customHeight="1" x14ac:dyDescent="0.2">
      <c r="B19" s="60"/>
      <c r="C19" s="60"/>
      <c r="D19" s="65">
        <v>652</v>
      </c>
      <c r="E19" s="65"/>
      <c r="F19" s="57" t="s">
        <v>90</v>
      </c>
      <c r="G19" s="125">
        <f>G20</f>
        <v>5420.58</v>
      </c>
      <c r="H19" s="125">
        <f>H20</f>
        <v>7123.48</v>
      </c>
      <c r="I19" s="145">
        <f>SUM(I20)</f>
        <v>7216.96</v>
      </c>
      <c r="J19" s="171">
        <f t="shared" si="0"/>
        <v>1.3313999608897942</v>
      </c>
      <c r="K19" s="171">
        <f t="shared" si="2"/>
        <v>1.0131227995305665</v>
      </c>
    </row>
    <row r="20" spans="2:11" ht="15" customHeight="1" x14ac:dyDescent="0.2">
      <c r="B20" s="62"/>
      <c r="C20" s="60"/>
      <c r="D20" s="63"/>
      <c r="E20" s="63">
        <v>6526</v>
      </c>
      <c r="F20" s="68" t="s">
        <v>95</v>
      </c>
      <c r="G20" s="115">
        <v>5420.58</v>
      </c>
      <c r="H20" s="115">
        <v>7123.48</v>
      </c>
      <c r="I20" s="141">
        <v>7216.96</v>
      </c>
      <c r="J20" s="172">
        <f t="shared" si="0"/>
        <v>1.3313999608897942</v>
      </c>
      <c r="K20" s="171">
        <f t="shared" si="2"/>
        <v>1.0131227995305665</v>
      </c>
    </row>
    <row r="21" spans="2:11" s="143" customFormat="1" ht="26.25" customHeight="1" x14ac:dyDescent="0.2">
      <c r="B21" s="66"/>
      <c r="C21" s="66">
        <v>66</v>
      </c>
      <c r="D21" s="67"/>
      <c r="E21" s="67"/>
      <c r="F21" s="59" t="s">
        <v>96</v>
      </c>
      <c r="G21" s="122">
        <f>G22+G25</f>
        <v>807.6</v>
      </c>
      <c r="H21" s="122">
        <f>H22+H25</f>
        <v>1423.2</v>
      </c>
      <c r="I21" s="144">
        <f>I22+I25</f>
        <v>1304.4499999999998</v>
      </c>
      <c r="J21" s="170">
        <f t="shared" si="0"/>
        <v>1.6152179296681524</v>
      </c>
      <c r="K21" s="170">
        <f t="shared" si="2"/>
        <v>0.91656127037661594</v>
      </c>
    </row>
    <row r="22" spans="2:11" s="143" customFormat="1" ht="27.75" customHeight="1" x14ac:dyDescent="0.2">
      <c r="B22" s="60"/>
      <c r="C22" s="60"/>
      <c r="D22" s="65">
        <v>661</v>
      </c>
      <c r="E22" s="65"/>
      <c r="F22" s="57" t="s">
        <v>97</v>
      </c>
      <c r="G22" s="125">
        <f>G23+G24</f>
        <v>226.88</v>
      </c>
      <c r="H22" s="125">
        <f>H23+H24</f>
        <v>963.2</v>
      </c>
      <c r="I22" s="145">
        <f>SUM(I24)</f>
        <v>966.56</v>
      </c>
      <c r="J22" s="171">
        <f t="shared" si="0"/>
        <v>4.2602256699576868</v>
      </c>
      <c r="K22" s="206">
        <f t="shared" si="2"/>
        <v>1.0034883720930232</v>
      </c>
    </row>
    <row r="23" spans="2:11" ht="27.75" customHeight="1" x14ac:dyDescent="0.2">
      <c r="B23" s="62"/>
      <c r="C23" s="62"/>
      <c r="D23" s="63"/>
      <c r="E23" s="63">
        <v>6614</v>
      </c>
      <c r="F23" s="68" t="s">
        <v>264</v>
      </c>
      <c r="G23" s="115">
        <v>0</v>
      </c>
      <c r="H23" s="115">
        <v>0</v>
      </c>
      <c r="I23" s="141">
        <v>0</v>
      </c>
      <c r="J23" s="206" t="e">
        <f>I23/G23</f>
        <v>#DIV/0!</v>
      </c>
      <c r="K23" s="206" t="e">
        <f t="shared" si="2"/>
        <v>#DIV/0!</v>
      </c>
    </row>
    <row r="24" spans="2:11" ht="15" customHeight="1" x14ac:dyDescent="0.2">
      <c r="B24" s="62"/>
      <c r="C24" s="60"/>
      <c r="D24" s="63"/>
      <c r="E24" s="63">
        <v>6615</v>
      </c>
      <c r="F24" s="68" t="s">
        <v>98</v>
      </c>
      <c r="G24" s="115">
        <v>226.88</v>
      </c>
      <c r="H24" s="115">
        <v>963.2</v>
      </c>
      <c r="I24" s="141">
        <v>966.56</v>
      </c>
      <c r="J24" s="206">
        <f t="shared" si="0"/>
        <v>4.2602256699576868</v>
      </c>
      <c r="K24" s="206">
        <f t="shared" si="2"/>
        <v>1.0034883720930232</v>
      </c>
    </row>
    <row r="25" spans="2:11" s="143" customFormat="1" ht="36" customHeight="1" x14ac:dyDescent="0.2">
      <c r="B25" s="60"/>
      <c r="C25" s="60"/>
      <c r="D25" s="65">
        <v>663</v>
      </c>
      <c r="E25" s="65"/>
      <c r="F25" s="57" t="s">
        <v>99</v>
      </c>
      <c r="G25" s="125">
        <f>G26+G27</f>
        <v>580.72</v>
      </c>
      <c r="H25" s="125">
        <f>H26+H27</f>
        <v>460</v>
      </c>
      <c r="I25" s="145">
        <f>I26</f>
        <v>337.89</v>
      </c>
      <c r="J25" s="206">
        <f t="shared" si="0"/>
        <v>0.58184667309546767</v>
      </c>
      <c r="K25" s="206">
        <f t="shared" si="2"/>
        <v>0.73454347826086952</v>
      </c>
    </row>
    <row r="26" spans="2:11" ht="15.75" customHeight="1" x14ac:dyDescent="0.2">
      <c r="B26" s="62"/>
      <c r="C26" s="60"/>
      <c r="D26" s="63"/>
      <c r="E26" s="63">
        <v>6631</v>
      </c>
      <c r="F26" s="68" t="s">
        <v>100</v>
      </c>
      <c r="G26" s="115">
        <v>580.72</v>
      </c>
      <c r="H26" s="115">
        <v>460</v>
      </c>
      <c r="I26" s="141">
        <v>337.89</v>
      </c>
      <c r="J26" s="206">
        <f t="shared" si="0"/>
        <v>0.58184667309546767</v>
      </c>
      <c r="K26" s="206">
        <f t="shared" si="2"/>
        <v>0.73454347826086952</v>
      </c>
    </row>
    <row r="27" spans="2:11" ht="25.5" customHeight="1" x14ac:dyDescent="0.2">
      <c r="B27" s="62"/>
      <c r="C27" s="62"/>
      <c r="D27" s="63"/>
      <c r="E27" s="63">
        <v>6632</v>
      </c>
      <c r="F27" s="68" t="s">
        <v>101</v>
      </c>
      <c r="G27" s="115">
        <v>0</v>
      </c>
      <c r="H27" s="115">
        <v>0</v>
      </c>
      <c r="I27" s="141">
        <v>0</v>
      </c>
      <c r="J27" s="206" t="e">
        <f t="shared" si="0"/>
        <v>#DIV/0!</v>
      </c>
      <c r="K27" s="206" t="e">
        <f t="shared" si="2"/>
        <v>#DIV/0!</v>
      </c>
    </row>
    <row r="28" spans="2:11" s="143" customFormat="1" ht="24" customHeight="1" x14ac:dyDescent="0.2">
      <c r="B28" s="66"/>
      <c r="C28" s="66">
        <v>67</v>
      </c>
      <c r="D28" s="66"/>
      <c r="E28" s="66"/>
      <c r="F28" s="59" t="s">
        <v>102</v>
      </c>
      <c r="G28" s="122">
        <f>G29</f>
        <v>43604.58</v>
      </c>
      <c r="H28" s="122">
        <f>H29</f>
        <v>42127.47</v>
      </c>
      <c r="I28" s="144">
        <f>I29</f>
        <v>43259.64</v>
      </c>
      <c r="J28" s="216">
        <f t="shared" si="0"/>
        <v>0.99208936308984053</v>
      </c>
      <c r="K28" s="170">
        <f>I28/H28</f>
        <v>1.0268748633611275</v>
      </c>
    </row>
    <row r="29" spans="2:11" s="143" customFormat="1" ht="22.5" customHeight="1" x14ac:dyDescent="0.2">
      <c r="B29" s="60"/>
      <c r="C29" s="60"/>
      <c r="D29" s="65">
        <v>671</v>
      </c>
      <c r="E29" s="65"/>
      <c r="F29" s="57" t="s">
        <v>103</v>
      </c>
      <c r="G29" s="125">
        <f>G30+G31</f>
        <v>43604.58</v>
      </c>
      <c r="H29" s="125">
        <f>H30+H31</f>
        <v>42127.47</v>
      </c>
      <c r="I29" s="145">
        <f>SUM(I30:I31)</f>
        <v>43259.64</v>
      </c>
      <c r="J29" s="206">
        <f t="shared" si="0"/>
        <v>0.99208936308984053</v>
      </c>
      <c r="K29" s="206">
        <f>I29/H29</f>
        <v>1.0268748633611275</v>
      </c>
    </row>
    <row r="30" spans="2:11" ht="24" customHeight="1" x14ac:dyDescent="0.2">
      <c r="B30" s="62"/>
      <c r="C30" s="60"/>
      <c r="D30" s="63"/>
      <c r="E30" s="63">
        <v>6711</v>
      </c>
      <c r="F30" s="68" t="s">
        <v>104</v>
      </c>
      <c r="G30" s="115">
        <v>43604.58</v>
      </c>
      <c r="H30" s="115">
        <v>42127.47</v>
      </c>
      <c r="I30" s="141">
        <v>43259.64</v>
      </c>
      <c r="J30" s="206">
        <f t="shared" si="0"/>
        <v>0.99208936308984053</v>
      </c>
      <c r="K30" s="206">
        <f t="shared" ref="K30:K31" si="3">I30/H30</f>
        <v>1.0268748633611275</v>
      </c>
    </row>
    <row r="31" spans="2:11" ht="27" customHeight="1" x14ac:dyDescent="0.2">
      <c r="B31" s="62"/>
      <c r="C31" s="62"/>
      <c r="D31" s="63"/>
      <c r="E31" s="63">
        <v>6712</v>
      </c>
      <c r="F31" s="68" t="s">
        <v>105</v>
      </c>
      <c r="G31" s="115">
        <v>0</v>
      </c>
      <c r="H31" s="115">
        <v>0</v>
      </c>
      <c r="I31" s="141">
        <v>0</v>
      </c>
      <c r="J31" s="206" t="e">
        <f t="shared" si="0"/>
        <v>#DIV/0!</v>
      </c>
      <c r="K31" s="206" t="e">
        <f t="shared" si="3"/>
        <v>#DIV/0!</v>
      </c>
    </row>
    <row r="32" spans="2:11" s="143" customFormat="1" ht="16.5" customHeight="1" x14ac:dyDescent="0.2">
      <c r="B32" s="153">
        <v>9</v>
      </c>
      <c r="C32" s="153"/>
      <c r="D32" s="154"/>
      <c r="E32" s="154"/>
      <c r="F32" s="118" t="s">
        <v>259</v>
      </c>
      <c r="G32" s="119">
        <f t="shared" ref="G32:I33" si="4">G33</f>
        <v>5096.88</v>
      </c>
      <c r="H32" s="119">
        <f t="shared" si="4"/>
        <v>4986.26</v>
      </c>
      <c r="I32" s="155">
        <f t="shared" si="4"/>
        <v>495.36</v>
      </c>
      <c r="J32" s="173">
        <f>I32/G32</f>
        <v>9.7188868484249194E-2</v>
      </c>
      <c r="K32" s="173">
        <f>I32/H32</f>
        <v>9.9345000060165334E-2</v>
      </c>
    </row>
    <row r="33" spans="1:12" s="143" customFormat="1" x14ac:dyDescent="0.2">
      <c r="B33" s="66"/>
      <c r="C33" s="66">
        <v>92</v>
      </c>
      <c r="D33" s="66"/>
      <c r="E33" s="66"/>
      <c r="F33" s="59" t="s">
        <v>260</v>
      </c>
      <c r="G33" s="122">
        <f t="shared" si="4"/>
        <v>5096.88</v>
      </c>
      <c r="H33" s="122">
        <f t="shared" si="4"/>
        <v>4986.26</v>
      </c>
      <c r="I33" s="144">
        <f t="shared" si="4"/>
        <v>495.36</v>
      </c>
      <c r="J33" s="170">
        <f>I33/G33</f>
        <v>9.7188868484249194E-2</v>
      </c>
      <c r="K33" s="170">
        <f>I33/H33</f>
        <v>9.9345000060165334E-2</v>
      </c>
    </row>
    <row r="34" spans="1:12" s="143" customFormat="1" ht="25.5" customHeight="1" x14ac:dyDescent="0.2">
      <c r="B34" s="60"/>
      <c r="C34" s="60"/>
      <c r="D34" s="65">
        <v>922</v>
      </c>
      <c r="E34" s="65"/>
      <c r="F34" s="57" t="s">
        <v>261</v>
      </c>
      <c r="G34" s="125">
        <f>G35</f>
        <v>5096.88</v>
      </c>
      <c r="H34" s="125">
        <f>H35</f>
        <v>4986.26</v>
      </c>
      <c r="I34" s="145">
        <f>SUM(I35:I35)</f>
        <v>495.36</v>
      </c>
      <c r="J34" s="171">
        <f>I34/G34</f>
        <v>9.7188868484249194E-2</v>
      </c>
      <c r="K34" s="171">
        <f>I34/H34</f>
        <v>9.9345000060165334E-2</v>
      </c>
    </row>
    <row r="35" spans="1:12" x14ac:dyDescent="0.2">
      <c r="B35" s="62"/>
      <c r="C35" s="60"/>
      <c r="D35" s="63"/>
      <c r="E35" s="63">
        <v>9221</v>
      </c>
      <c r="F35" s="68" t="s">
        <v>262</v>
      </c>
      <c r="G35" s="115">
        <v>5096.88</v>
      </c>
      <c r="H35" s="115">
        <v>4986.26</v>
      </c>
      <c r="I35" s="141">
        <v>495.36</v>
      </c>
      <c r="J35" s="172">
        <f>I35/G35</f>
        <v>9.7188868484249194E-2</v>
      </c>
      <c r="K35" s="171">
        <f>I35/H35</f>
        <v>9.9345000060165334E-2</v>
      </c>
    </row>
    <row r="36" spans="1:12" x14ac:dyDescent="0.2">
      <c r="A36" s="147"/>
      <c r="B36" s="148"/>
      <c r="C36" s="148"/>
      <c r="D36" s="149"/>
      <c r="E36" s="149"/>
      <c r="F36" s="150"/>
      <c r="G36" s="151"/>
      <c r="H36" s="151"/>
      <c r="I36" s="152"/>
      <c r="J36" s="147"/>
      <c r="K36" s="147"/>
      <c r="L36" s="147"/>
    </row>
    <row r="37" spans="1:12" s="162" customFormat="1" ht="15.75" x14ac:dyDescent="0.25">
      <c r="A37" s="156"/>
      <c r="B37" s="157"/>
      <c r="C37" s="157"/>
      <c r="D37" s="158"/>
      <c r="E37" s="158"/>
      <c r="F37" s="159" t="s">
        <v>265</v>
      </c>
      <c r="G37" s="160">
        <f>G38+G83</f>
        <v>1196939.69</v>
      </c>
      <c r="H37" s="160">
        <f>H38+H83</f>
        <v>1521087.1700000002</v>
      </c>
      <c r="I37" s="161">
        <f>I38+I83</f>
        <v>1490625.7100000002</v>
      </c>
      <c r="J37" s="168">
        <f>I37/G37</f>
        <v>1.2453640918198645</v>
      </c>
      <c r="K37" s="168">
        <f t="shared" ref="K37:K72" si="5">I37/H37</f>
        <v>0.97997388933337726</v>
      </c>
      <c r="L37" s="156"/>
    </row>
    <row r="38" spans="1:12" s="143" customFormat="1" x14ac:dyDescent="0.2">
      <c r="B38" s="118">
        <v>3</v>
      </c>
      <c r="C38" s="118"/>
      <c r="D38" s="118"/>
      <c r="E38" s="118"/>
      <c r="F38" s="118" t="s">
        <v>3</v>
      </c>
      <c r="G38" s="119">
        <f>G39+G47+G73+G77+G80</f>
        <v>1196527.2</v>
      </c>
      <c r="H38" s="119">
        <f>H39+H47+H73+H77+H80</f>
        <v>1514799.08</v>
      </c>
      <c r="I38" s="120">
        <f>I39+I47+I73+I77+I80</f>
        <v>1489198.61</v>
      </c>
      <c r="J38" s="173">
        <f>I38/G38</f>
        <v>1.2446007161391737</v>
      </c>
      <c r="K38" s="173">
        <f t="shared" si="5"/>
        <v>0.9830997586821878</v>
      </c>
    </row>
    <row r="39" spans="1:12" s="143" customFormat="1" x14ac:dyDescent="0.2">
      <c r="B39" s="59"/>
      <c r="C39" s="59">
        <v>31</v>
      </c>
      <c r="D39" s="59"/>
      <c r="E39" s="59"/>
      <c r="F39" s="59" t="s">
        <v>4</v>
      </c>
      <c r="G39" s="122">
        <f>G40+G42+G44</f>
        <v>1031606.6000000001</v>
      </c>
      <c r="H39" s="122">
        <f>H40+H42+H44</f>
        <v>1310396.27</v>
      </c>
      <c r="I39" s="123">
        <f>I40+I42+I44</f>
        <v>1287127.3500000001</v>
      </c>
      <c r="J39" s="170">
        <f>I39/G39</f>
        <v>1.2476920465611601</v>
      </c>
      <c r="K39" s="170">
        <f t="shared" si="5"/>
        <v>0.98224283712284988</v>
      </c>
    </row>
    <row r="40" spans="1:12" s="143" customFormat="1" x14ac:dyDescent="0.2">
      <c r="B40" s="60"/>
      <c r="C40" s="60"/>
      <c r="D40" s="60">
        <v>311</v>
      </c>
      <c r="E40" s="60"/>
      <c r="F40" s="60" t="s">
        <v>19</v>
      </c>
      <c r="G40" s="125">
        <f>G41</f>
        <v>846015.2</v>
      </c>
      <c r="H40" s="125">
        <f>H41</f>
        <v>1081543.17</v>
      </c>
      <c r="I40" s="126">
        <f>SUM(I41)</f>
        <v>1062157.18</v>
      </c>
      <c r="J40" s="171">
        <f>I40/G40</f>
        <v>1.2554823837680458</v>
      </c>
      <c r="K40" s="171">
        <f t="shared" si="5"/>
        <v>0.98207562070777077</v>
      </c>
    </row>
    <row r="41" spans="1:12" x14ac:dyDescent="0.2">
      <c r="B41" s="62"/>
      <c r="C41" s="62"/>
      <c r="D41" s="62"/>
      <c r="E41" s="62">
        <v>3111</v>
      </c>
      <c r="F41" s="62" t="s">
        <v>20</v>
      </c>
      <c r="G41" s="115">
        <v>846015.2</v>
      </c>
      <c r="H41" s="115">
        <v>1081543.17</v>
      </c>
      <c r="I41" s="116">
        <v>1062157.18</v>
      </c>
      <c r="J41" s="171">
        <f t="shared" ref="J41:J46" si="6">I41/G41</f>
        <v>1.2554823837680458</v>
      </c>
      <c r="K41" s="172">
        <f t="shared" si="5"/>
        <v>0.98207562070777077</v>
      </c>
    </row>
    <row r="42" spans="1:12" s="143" customFormat="1" x14ac:dyDescent="0.2">
      <c r="B42" s="60"/>
      <c r="C42" s="60"/>
      <c r="D42" s="60">
        <v>312</v>
      </c>
      <c r="E42" s="60"/>
      <c r="F42" s="60" t="s">
        <v>84</v>
      </c>
      <c r="G42" s="125">
        <f>G43</f>
        <v>46172.56</v>
      </c>
      <c r="H42" s="125">
        <f>H43</f>
        <v>50314.559999999998</v>
      </c>
      <c r="I42" s="126">
        <f>I43</f>
        <v>49630.35</v>
      </c>
      <c r="J42" s="171">
        <f t="shared" si="6"/>
        <v>1.0748884185758814</v>
      </c>
      <c r="K42" s="171">
        <f t="shared" si="5"/>
        <v>0.98640135181545863</v>
      </c>
    </row>
    <row r="43" spans="1:12" x14ac:dyDescent="0.2">
      <c r="B43" s="62"/>
      <c r="C43" s="62"/>
      <c r="D43" s="62"/>
      <c r="E43" s="62">
        <v>3121</v>
      </c>
      <c r="F43" s="62" t="s">
        <v>84</v>
      </c>
      <c r="G43" s="115">
        <v>46172.56</v>
      </c>
      <c r="H43" s="115">
        <v>50314.559999999998</v>
      </c>
      <c r="I43" s="116">
        <v>49630.35</v>
      </c>
      <c r="J43" s="171">
        <f t="shared" si="6"/>
        <v>1.0748884185758814</v>
      </c>
      <c r="K43" s="172">
        <f t="shared" si="5"/>
        <v>0.98640135181545863</v>
      </c>
    </row>
    <row r="44" spans="1:12" s="143" customFormat="1" x14ac:dyDescent="0.2">
      <c r="B44" s="60"/>
      <c r="C44" s="60"/>
      <c r="D44" s="60">
        <v>313</v>
      </c>
      <c r="E44" s="60"/>
      <c r="F44" s="60" t="s">
        <v>85</v>
      </c>
      <c r="G44" s="125">
        <f>G45+G46</f>
        <v>139418.84000000003</v>
      </c>
      <c r="H44" s="125">
        <f>H45+H46</f>
        <v>178538.54</v>
      </c>
      <c r="I44" s="126">
        <f>SUM(I45:I46)</f>
        <v>175339.82</v>
      </c>
      <c r="J44" s="171">
        <f t="shared" si="6"/>
        <v>1.2576479620688279</v>
      </c>
      <c r="K44" s="172">
        <f t="shared" si="5"/>
        <v>0.98208386827852401</v>
      </c>
    </row>
    <row r="45" spans="1:12" x14ac:dyDescent="0.2">
      <c r="B45" s="62"/>
      <c r="C45" s="62"/>
      <c r="D45" s="62"/>
      <c r="E45" s="62">
        <v>3132</v>
      </c>
      <c r="F45" s="62" t="s">
        <v>86</v>
      </c>
      <c r="G45" s="115">
        <v>139403.64000000001</v>
      </c>
      <c r="H45" s="115">
        <v>178538.54</v>
      </c>
      <c r="I45" s="116">
        <v>175339.82</v>
      </c>
      <c r="J45" s="171">
        <f t="shared" si="6"/>
        <v>1.25778509083407</v>
      </c>
      <c r="K45" s="172">
        <f t="shared" si="5"/>
        <v>0.98208386827852401</v>
      </c>
    </row>
    <row r="46" spans="1:12" x14ac:dyDescent="0.2">
      <c r="B46" s="62"/>
      <c r="C46" s="62"/>
      <c r="D46" s="63"/>
      <c r="E46" s="63">
        <v>3133</v>
      </c>
      <c r="F46" s="62" t="s">
        <v>87</v>
      </c>
      <c r="G46" s="115">
        <v>15.2</v>
      </c>
      <c r="H46" s="115">
        <v>0</v>
      </c>
      <c r="I46" s="116"/>
      <c r="J46" s="171">
        <f t="shared" si="6"/>
        <v>0</v>
      </c>
      <c r="K46" s="269" t="e">
        <f t="shared" si="5"/>
        <v>#DIV/0!</v>
      </c>
    </row>
    <row r="47" spans="1:12" s="143" customFormat="1" x14ac:dyDescent="0.2">
      <c r="B47" s="66"/>
      <c r="C47" s="66">
        <v>32</v>
      </c>
      <c r="D47" s="67"/>
      <c r="E47" s="67"/>
      <c r="F47" s="66" t="s">
        <v>106</v>
      </c>
      <c r="G47" s="122">
        <f>G48+G53+G59+G66</f>
        <v>154024.98000000001</v>
      </c>
      <c r="H47" s="122">
        <f>H48+H53+H59+H66</f>
        <v>191648.61000000002</v>
      </c>
      <c r="I47" s="123">
        <f>SUM(I48+I53+I59+I66)</f>
        <v>189417.06000000003</v>
      </c>
      <c r="J47" s="170">
        <f>I47/G47</f>
        <v>1.2297814289604194</v>
      </c>
      <c r="K47" s="170">
        <f t="shared" si="5"/>
        <v>0.98835603347188383</v>
      </c>
    </row>
    <row r="48" spans="1:12" s="143" customFormat="1" x14ac:dyDescent="0.2">
      <c r="B48" s="60"/>
      <c r="C48" s="60"/>
      <c r="D48" s="60">
        <v>321</v>
      </c>
      <c r="E48" s="60"/>
      <c r="F48" s="60" t="s">
        <v>21</v>
      </c>
      <c r="G48" s="125">
        <f>SUM(G49:G52)</f>
        <v>56458.65</v>
      </c>
      <c r="H48" s="125">
        <f>SUM(H49:H52)</f>
        <v>58849.009999999995</v>
      </c>
      <c r="I48" s="126">
        <f>SUM(I49:I52)</f>
        <v>57097.37</v>
      </c>
      <c r="J48" s="171">
        <f>I48/G48</f>
        <v>1.0113130583179017</v>
      </c>
      <c r="K48" s="171">
        <f t="shared" si="5"/>
        <v>0.9702350132992893</v>
      </c>
    </row>
    <row r="49" spans="2:11" x14ac:dyDescent="0.2">
      <c r="B49" s="62"/>
      <c r="C49" s="60"/>
      <c r="D49" s="62"/>
      <c r="E49" s="62">
        <v>3211</v>
      </c>
      <c r="F49" s="64" t="s">
        <v>22</v>
      </c>
      <c r="G49" s="115">
        <v>2409.7399999999998</v>
      </c>
      <c r="H49" s="115">
        <v>2290</v>
      </c>
      <c r="I49" s="116">
        <v>2277.7600000000002</v>
      </c>
      <c r="J49" s="172">
        <f>I49/G49</f>
        <v>0.94523060579149631</v>
      </c>
      <c r="K49" s="171">
        <f t="shared" si="5"/>
        <v>0.99465502183406118</v>
      </c>
    </row>
    <row r="50" spans="2:11" x14ac:dyDescent="0.2">
      <c r="B50" s="62"/>
      <c r="C50" s="60"/>
      <c r="D50" s="63"/>
      <c r="E50" s="62">
        <v>3212</v>
      </c>
      <c r="F50" s="62" t="s">
        <v>107</v>
      </c>
      <c r="G50" s="115">
        <v>53267.78</v>
      </c>
      <c r="H50" s="115">
        <v>55766.09</v>
      </c>
      <c r="I50" s="116">
        <v>54182.17</v>
      </c>
      <c r="J50" s="172">
        <f t="shared" ref="J50:J72" si="7">I50/G50</f>
        <v>1.0171659115510352</v>
      </c>
      <c r="K50" s="171">
        <f t="shared" si="5"/>
        <v>0.97159707628775838</v>
      </c>
    </row>
    <row r="51" spans="2:11" x14ac:dyDescent="0.2">
      <c r="B51" s="128"/>
      <c r="C51" s="62"/>
      <c r="D51" s="63"/>
      <c r="E51" s="62">
        <v>3213</v>
      </c>
      <c r="F51" s="62" t="s">
        <v>108</v>
      </c>
      <c r="G51" s="115">
        <v>460.19</v>
      </c>
      <c r="H51" s="115">
        <v>423.75</v>
      </c>
      <c r="I51" s="116">
        <v>353.75</v>
      </c>
      <c r="J51" s="172">
        <f t="shared" si="7"/>
        <v>0.76870423086116602</v>
      </c>
      <c r="K51" s="171">
        <f t="shared" si="5"/>
        <v>0.83480825958702065</v>
      </c>
    </row>
    <row r="52" spans="2:11" x14ac:dyDescent="0.2">
      <c r="B52" s="128"/>
      <c r="C52" s="62"/>
      <c r="D52" s="63"/>
      <c r="E52" s="62">
        <v>3214</v>
      </c>
      <c r="F52" s="62" t="s">
        <v>173</v>
      </c>
      <c r="G52" s="115">
        <v>320.94</v>
      </c>
      <c r="H52" s="115">
        <v>369.17</v>
      </c>
      <c r="I52" s="116">
        <v>283.69</v>
      </c>
      <c r="J52" s="172">
        <f t="shared" si="7"/>
        <v>0.88393469184271201</v>
      </c>
      <c r="K52" s="171">
        <f t="shared" si="5"/>
        <v>0.76845355798141779</v>
      </c>
    </row>
    <row r="53" spans="2:11" s="143" customFormat="1" x14ac:dyDescent="0.2">
      <c r="B53" s="57"/>
      <c r="C53" s="129"/>
      <c r="D53" s="129">
        <v>322</v>
      </c>
      <c r="E53" s="129"/>
      <c r="F53" s="130" t="s">
        <v>109</v>
      </c>
      <c r="G53" s="125">
        <f>SUM(G54:G58)</f>
        <v>71265.159999999989</v>
      </c>
      <c r="H53" s="125">
        <f>SUM(H54:H58)</f>
        <v>73858.38</v>
      </c>
      <c r="I53" s="126">
        <f>SUM(I54:I58)</f>
        <v>73065.490000000005</v>
      </c>
      <c r="J53" s="172">
        <f t="shared" si="7"/>
        <v>1.0252624143410332</v>
      </c>
      <c r="K53" s="171">
        <f t="shared" si="5"/>
        <v>0.98926472527558829</v>
      </c>
    </row>
    <row r="54" spans="2:11" x14ac:dyDescent="0.2">
      <c r="B54" s="68"/>
      <c r="C54" s="68"/>
      <c r="D54" s="68"/>
      <c r="E54" s="68">
        <v>3221</v>
      </c>
      <c r="F54" s="131" t="s">
        <v>61</v>
      </c>
      <c r="G54" s="115">
        <v>9380.64</v>
      </c>
      <c r="H54" s="115">
        <v>8409.35</v>
      </c>
      <c r="I54" s="116">
        <v>9084.06</v>
      </c>
      <c r="J54" s="172">
        <f t="shared" si="7"/>
        <v>0.96838382029371128</v>
      </c>
      <c r="K54" s="171">
        <f t="shared" si="5"/>
        <v>1.0802333117303953</v>
      </c>
    </row>
    <row r="55" spans="2:11" x14ac:dyDescent="0.2">
      <c r="B55" s="68"/>
      <c r="C55" s="68"/>
      <c r="D55" s="62"/>
      <c r="E55" s="62">
        <v>3222</v>
      </c>
      <c r="F55" s="62" t="s">
        <v>110</v>
      </c>
      <c r="G55" s="115">
        <v>54459.95</v>
      </c>
      <c r="H55" s="115">
        <v>58525.65</v>
      </c>
      <c r="I55" s="116">
        <v>57764.3</v>
      </c>
      <c r="J55" s="172">
        <f t="shared" si="7"/>
        <v>1.0606748629038405</v>
      </c>
      <c r="K55" s="171">
        <f t="shared" si="5"/>
        <v>0.98699117395535119</v>
      </c>
    </row>
    <row r="56" spans="2:11" x14ac:dyDescent="0.2">
      <c r="B56" s="117"/>
      <c r="C56" s="68" t="s">
        <v>13</v>
      </c>
      <c r="D56" s="62"/>
      <c r="E56" s="62">
        <v>3223</v>
      </c>
      <c r="F56" s="62" t="s">
        <v>111</v>
      </c>
      <c r="G56" s="115">
        <v>6736.19</v>
      </c>
      <c r="H56" s="115">
        <v>5182.1899999999996</v>
      </c>
      <c r="I56" s="116">
        <v>5381.34</v>
      </c>
      <c r="J56" s="172">
        <f t="shared" si="7"/>
        <v>0.79886998436801815</v>
      </c>
      <c r="K56" s="171">
        <f t="shared" si="5"/>
        <v>1.0384296986409223</v>
      </c>
    </row>
    <row r="57" spans="2:11" x14ac:dyDescent="0.2">
      <c r="B57" s="117"/>
      <c r="C57" s="117"/>
      <c r="D57" s="117"/>
      <c r="E57" s="132">
        <v>3225</v>
      </c>
      <c r="F57" s="117" t="s">
        <v>112</v>
      </c>
      <c r="G57" s="116">
        <v>422.93</v>
      </c>
      <c r="H57" s="116">
        <v>1520</v>
      </c>
      <c r="I57" s="116">
        <v>614.6</v>
      </c>
      <c r="J57" s="172">
        <f t="shared" si="7"/>
        <v>1.4531955642777765</v>
      </c>
      <c r="K57" s="171">
        <f t="shared" si="5"/>
        <v>0.40434210526315789</v>
      </c>
    </row>
    <row r="58" spans="2:11" x14ac:dyDescent="0.2">
      <c r="B58" s="117"/>
      <c r="C58" s="117"/>
      <c r="D58" s="117"/>
      <c r="E58" s="132">
        <v>3227</v>
      </c>
      <c r="F58" s="117" t="s">
        <v>113</v>
      </c>
      <c r="G58" s="116">
        <v>265.45</v>
      </c>
      <c r="H58" s="116">
        <v>221.19</v>
      </c>
      <c r="I58" s="116">
        <v>221.19</v>
      </c>
      <c r="J58" s="172">
        <f t="shared" si="7"/>
        <v>0.83326426822377098</v>
      </c>
      <c r="K58" s="171">
        <f t="shared" si="5"/>
        <v>1</v>
      </c>
    </row>
    <row r="59" spans="2:11" s="143" customFormat="1" x14ac:dyDescent="0.2">
      <c r="B59" s="127"/>
      <c r="C59" s="127"/>
      <c r="D59" s="133">
        <v>323</v>
      </c>
      <c r="E59" s="127"/>
      <c r="F59" s="127" t="s">
        <v>114</v>
      </c>
      <c r="G59" s="126">
        <f>SUM(G60:G65)</f>
        <v>19118.89</v>
      </c>
      <c r="H59" s="126">
        <f>SUM(H60:H65)</f>
        <v>51195.340000000004</v>
      </c>
      <c r="I59" s="126">
        <f>SUM(I60:I65)</f>
        <v>51521.72</v>
      </c>
      <c r="J59" s="172">
        <f t="shared" si="7"/>
        <v>2.6948070730047613</v>
      </c>
      <c r="K59" s="171">
        <f t="shared" si="5"/>
        <v>1.0063751896168673</v>
      </c>
    </row>
    <row r="60" spans="2:11" x14ac:dyDescent="0.2">
      <c r="B60" s="117"/>
      <c r="C60" s="117"/>
      <c r="D60" s="117"/>
      <c r="E60" s="132">
        <v>3231</v>
      </c>
      <c r="F60" s="117" t="s">
        <v>66</v>
      </c>
      <c r="G60" s="116">
        <v>2623.66</v>
      </c>
      <c r="H60" s="116">
        <v>2610</v>
      </c>
      <c r="I60" s="116">
        <v>2625.9</v>
      </c>
      <c r="J60" s="172">
        <f t="shared" si="7"/>
        <v>1.0008537691621628</v>
      </c>
      <c r="K60" s="171">
        <f t="shared" si="5"/>
        <v>1.0060919540229885</v>
      </c>
    </row>
    <row r="61" spans="2:11" x14ac:dyDescent="0.2">
      <c r="B61" s="117"/>
      <c r="C61" s="117"/>
      <c r="D61" s="117"/>
      <c r="E61" s="132">
        <v>3234</v>
      </c>
      <c r="F61" s="117" t="s">
        <v>115</v>
      </c>
      <c r="G61" s="116">
        <v>4794.41</v>
      </c>
      <c r="H61" s="116">
        <v>5819.41</v>
      </c>
      <c r="I61" s="116">
        <v>5705.1</v>
      </c>
      <c r="J61" s="172">
        <f t="shared" si="7"/>
        <v>1.1899482939506636</v>
      </c>
      <c r="K61" s="171">
        <f t="shared" si="5"/>
        <v>0.98035711524020486</v>
      </c>
    </row>
    <row r="62" spans="2:11" x14ac:dyDescent="0.2">
      <c r="B62" s="117"/>
      <c r="C62" s="117"/>
      <c r="D62" s="117"/>
      <c r="E62" s="132">
        <v>3236</v>
      </c>
      <c r="F62" s="117" t="s">
        <v>116</v>
      </c>
      <c r="G62" s="116">
        <v>2874.88</v>
      </c>
      <c r="H62" s="116">
        <v>4350</v>
      </c>
      <c r="I62" s="116">
        <v>3895.36</v>
      </c>
      <c r="J62" s="172">
        <f t="shared" si="7"/>
        <v>1.3549643811219947</v>
      </c>
      <c r="K62" s="171">
        <f t="shared" si="5"/>
        <v>0.89548505747126439</v>
      </c>
    </row>
    <row r="63" spans="2:11" x14ac:dyDescent="0.2">
      <c r="B63" s="117"/>
      <c r="C63" s="117"/>
      <c r="D63" s="117"/>
      <c r="E63" s="132">
        <v>3237</v>
      </c>
      <c r="F63" s="117" t="s">
        <v>117</v>
      </c>
      <c r="G63" s="116">
        <v>0</v>
      </c>
      <c r="H63" s="116">
        <v>125</v>
      </c>
      <c r="I63" s="116">
        <v>125</v>
      </c>
      <c r="J63" s="269" t="e">
        <f t="shared" si="7"/>
        <v>#DIV/0!</v>
      </c>
      <c r="K63" s="171">
        <f t="shared" si="5"/>
        <v>1</v>
      </c>
    </row>
    <row r="64" spans="2:11" x14ac:dyDescent="0.2">
      <c r="B64" s="117"/>
      <c r="C64" s="117"/>
      <c r="D64" s="117"/>
      <c r="E64" s="132">
        <v>3238</v>
      </c>
      <c r="F64" s="117" t="s">
        <v>118</v>
      </c>
      <c r="G64" s="116">
        <v>1191.24</v>
      </c>
      <c r="H64" s="116">
        <v>1322.49</v>
      </c>
      <c r="I64" s="116">
        <v>1430.49</v>
      </c>
      <c r="J64" s="172">
        <f t="shared" si="7"/>
        <v>1.200841140324368</v>
      </c>
      <c r="K64" s="171">
        <f t="shared" si="5"/>
        <v>1.0816641335662274</v>
      </c>
    </row>
    <row r="65" spans="2:11" x14ac:dyDescent="0.2">
      <c r="B65" s="117"/>
      <c r="C65" s="117"/>
      <c r="D65" s="117"/>
      <c r="E65" s="132">
        <v>3239</v>
      </c>
      <c r="F65" s="117" t="s">
        <v>119</v>
      </c>
      <c r="G65" s="116">
        <v>7634.7</v>
      </c>
      <c r="H65" s="116">
        <v>36968.44</v>
      </c>
      <c r="I65" s="116">
        <v>37739.870000000003</v>
      </c>
      <c r="J65" s="172">
        <f t="shared" si="7"/>
        <v>4.9432027453600016</v>
      </c>
      <c r="K65" s="171">
        <f t="shared" si="5"/>
        <v>1.0208672586671226</v>
      </c>
    </row>
    <row r="66" spans="2:11" s="143" customFormat="1" x14ac:dyDescent="0.2">
      <c r="B66" s="127"/>
      <c r="C66" s="127"/>
      <c r="D66" s="134">
        <v>329</v>
      </c>
      <c r="E66" s="127"/>
      <c r="F66" s="127" t="s">
        <v>72</v>
      </c>
      <c r="G66" s="126">
        <f>SUM(G67:G72)</f>
        <v>7182.28</v>
      </c>
      <c r="H66" s="126">
        <f>SUM(H67:H72)</f>
        <v>7745.88</v>
      </c>
      <c r="I66" s="126">
        <f>SUM(I67:I72)</f>
        <v>7732.48</v>
      </c>
      <c r="J66" s="172">
        <f t="shared" si="7"/>
        <v>1.0766052005769755</v>
      </c>
      <c r="K66" s="171">
        <f t="shared" si="5"/>
        <v>0.99827004807717123</v>
      </c>
    </row>
    <row r="67" spans="2:11" x14ac:dyDescent="0.2">
      <c r="B67" s="117"/>
      <c r="C67" s="117"/>
      <c r="D67" s="117"/>
      <c r="E67" s="132">
        <v>3292</v>
      </c>
      <c r="F67" s="117" t="s">
        <v>73</v>
      </c>
      <c r="G67" s="116">
        <v>76.64</v>
      </c>
      <c r="H67" s="116">
        <v>160</v>
      </c>
      <c r="I67" s="116">
        <v>0</v>
      </c>
      <c r="J67" s="172">
        <f t="shared" si="7"/>
        <v>0</v>
      </c>
      <c r="K67" s="171">
        <f t="shared" si="5"/>
        <v>0</v>
      </c>
    </row>
    <row r="68" spans="2:11" x14ac:dyDescent="0.2">
      <c r="B68" s="117"/>
      <c r="C68" s="117"/>
      <c r="D68" s="117"/>
      <c r="E68" s="132">
        <v>3293</v>
      </c>
      <c r="F68" s="117" t="s">
        <v>74</v>
      </c>
      <c r="G68" s="116">
        <v>303.22000000000003</v>
      </c>
      <c r="H68" s="116">
        <v>250</v>
      </c>
      <c r="I68" s="116">
        <v>215.17</v>
      </c>
      <c r="J68" s="172">
        <f t="shared" si="7"/>
        <v>0.70961677989578509</v>
      </c>
      <c r="K68" s="171">
        <f t="shared" si="5"/>
        <v>0.86068</v>
      </c>
    </row>
    <row r="69" spans="2:11" x14ac:dyDescent="0.2">
      <c r="B69" s="117"/>
      <c r="C69" s="117"/>
      <c r="D69" s="117"/>
      <c r="E69" s="132">
        <v>3294</v>
      </c>
      <c r="F69" s="117" t="s">
        <v>120</v>
      </c>
      <c r="G69" s="116">
        <v>202.91</v>
      </c>
      <c r="H69" s="116">
        <v>233.09</v>
      </c>
      <c r="I69" s="116">
        <v>233.09</v>
      </c>
      <c r="J69" s="172">
        <f t="shared" si="7"/>
        <v>1.1487358927603371</v>
      </c>
      <c r="K69" s="171">
        <f t="shared" si="5"/>
        <v>1</v>
      </c>
    </row>
    <row r="70" spans="2:11" x14ac:dyDescent="0.2">
      <c r="B70" s="117"/>
      <c r="C70" s="117"/>
      <c r="D70" s="117"/>
      <c r="E70" s="132">
        <v>3295</v>
      </c>
      <c r="F70" s="117" t="s">
        <v>121</v>
      </c>
      <c r="G70" s="116">
        <v>3328.86</v>
      </c>
      <c r="H70" s="116">
        <v>4022.45</v>
      </c>
      <c r="I70" s="116">
        <v>4132.33</v>
      </c>
      <c r="J70" s="172">
        <f t="shared" si="7"/>
        <v>1.2413649117115169</v>
      </c>
      <c r="K70" s="171">
        <f t="shared" si="5"/>
        <v>1.027316685104849</v>
      </c>
    </row>
    <row r="71" spans="2:11" x14ac:dyDescent="0.2">
      <c r="B71" s="117"/>
      <c r="C71" s="117"/>
      <c r="D71" s="117"/>
      <c r="E71" s="132">
        <v>3296</v>
      </c>
      <c r="F71" s="117" t="s">
        <v>122</v>
      </c>
      <c r="G71" s="116">
        <v>348.4</v>
      </c>
      <c r="H71" s="116">
        <v>0</v>
      </c>
      <c r="I71" s="116">
        <v>0</v>
      </c>
      <c r="J71" s="172">
        <f t="shared" si="7"/>
        <v>0</v>
      </c>
      <c r="K71" s="206" t="e">
        <f t="shared" si="5"/>
        <v>#DIV/0!</v>
      </c>
    </row>
    <row r="72" spans="2:11" x14ac:dyDescent="0.2">
      <c r="B72" s="117"/>
      <c r="C72" s="117"/>
      <c r="D72" s="117"/>
      <c r="E72" s="132">
        <v>3299</v>
      </c>
      <c r="F72" s="117" t="s">
        <v>72</v>
      </c>
      <c r="G72" s="116">
        <v>2922.25</v>
      </c>
      <c r="H72" s="116">
        <v>3080.34</v>
      </c>
      <c r="I72" s="116">
        <v>3151.89</v>
      </c>
      <c r="J72" s="172">
        <f t="shared" si="7"/>
        <v>1.0785832834288647</v>
      </c>
      <c r="K72" s="171">
        <f t="shared" si="5"/>
        <v>1.0232279553555776</v>
      </c>
    </row>
    <row r="73" spans="2:11" s="143" customFormat="1" x14ac:dyDescent="0.2">
      <c r="B73" s="124"/>
      <c r="C73" s="135">
        <v>34</v>
      </c>
      <c r="D73" s="124"/>
      <c r="E73" s="124"/>
      <c r="F73" s="124" t="s">
        <v>123</v>
      </c>
      <c r="G73" s="123">
        <f>G74</f>
        <v>355.33</v>
      </c>
      <c r="H73" s="123">
        <f>H74</f>
        <v>0</v>
      </c>
      <c r="I73" s="123">
        <f>I74</f>
        <v>0</v>
      </c>
      <c r="J73" s="170">
        <f>I73/G73</f>
        <v>0</v>
      </c>
      <c r="K73" s="216" t="e">
        <f>I73/H73</f>
        <v>#DIV/0!</v>
      </c>
    </row>
    <row r="74" spans="2:11" s="143" customFormat="1" x14ac:dyDescent="0.2">
      <c r="B74" s="127"/>
      <c r="C74" s="127"/>
      <c r="D74" s="127">
        <v>343</v>
      </c>
      <c r="E74" s="127"/>
      <c r="F74" s="127" t="s">
        <v>124</v>
      </c>
      <c r="G74" s="126">
        <f>SUM(G75:G76)</f>
        <v>355.33</v>
      </c>
      <c r="H74" s="126">
        <f>H75+H76</f>
        <v>0</v>
      </c>
      <c r="I74" s="126">
        <f>I75+I76</f>
        <v>0</v>
      </c>
      <c r="J74" s="171">
        <f>I74/G74</f>
        <v>0</v>
      </c>
      <c r="K74" s="206" t="e">
        <f>I74/H74</f>
        <v>#DIV/0!</v>
      </c>
    </row>
    <row r="75" spans="2:11" x14ac:dyDescent="0.2">
      <c r="B75" s="117"/>
      <c r="C75" s="117"/>
      <c r="D75" s="117"/>
      <c r="E75" s="117">
        <v>3431</v>
      </c>
      <c r="F75" s="117" t="s">
        <v>79</v>
      </c>
      <c r="G75" s="116">
        <v>0</v>
      </c>
      <c r="H75" s="116">
        <v>0</v>
      </c>
      <c r="I75" s="116">
        <v>0</v>
      </c>
      <c r="J75" s="269" t="e">
        <f t="shared" ref="J75:J76" si="8">I75/G75</f>
        <v>#DIV/0!</v>
      </c>
      <c r="K75" s="206" t="e">
        <f t="shared" ref="K75:K76" si="9">I75/H75</f>
        <v>#DIV/0!</v>
      </c>
    </row>
    <row r="76" spans="2:11" x14ac:dyDescent="0.2">
      <c r="B76" s="117"/>
      <c r="C76" s="117"/>
      <c r="D76" s="117"/>
      <c r="E76" s="117">
        <v>3433</v>
      </c>
      <c r="F76" s="117" t="s">
        <v>125</v>
      </c>
      <c r="G76" s="116">
        <v>355.33</v>
      </c>
      <c r="H76" s="116">
        <v>0</v>
      </c>
      <c r="I76" s="116">
        <v>0</v>
      </c>
      <c r="J76" s="172">
        <f t="shared" si="8"/>
        <v>0</v>
      </c>
      <c r="K76" s="206" t="e">
        <f t="shared" si="9"/>
        <v>#DIV/0!</v>
      </c>
    </row>
    <row r="77" spans="2:11" s="143" customFormat="1" ht="28.5" customHeight="1" x14ac:dyDescent="0.2">
      <c r="B77" s="124"/>
      <c r="C77" s="136">
        <v>37</v>
      </c>
      <c r="D77" s="124"/>
      <c r="E77" s="124"/>
      <c r="F77" s="137" t="s">
        <v>144</v>
      </c>
      <c r="G77" s="123">
        <f t="shared" ref="G77:I78" si="10">G78</f>
        <v>9973.39</v>
      </c>
      <c r="H77" s="123">
        <f t="shared" si="10"/>
        <v>12211.2</v>
      </c>
      <c r="I77" s="123">
        <f t="shared" si="10"/>
        <v>12111.2</v>
      </c>
      <c r="J77" s="170">
        <f>I77/G77</f>
        <v>1.2143513890462523</v>
      </c>
      <c r="K77" s="170">
        <f t="shared" ref="K77:K89" si="11">I77/H77</f>
        <v>0.99181079664570226</v>
      </c>
    </row>
    <row r="78" spans="2:11" s="143" customFormat="1" x14ac:dyDescent="0.2">
      <c r="B78" s="127"/>
      <c r="C78" s="127"/>
      <c r="D78" s="127">
        <v>372</v>
      </c>
      <c r="E78" s="127"/>
      <c r="F78" s="127" t="s">
        <v>145</v>
      </c>
      <c r="G78" s="126">
        <f t="shared" si="10"/>
        <v>9973.39</v>
      </c>
      <c r="H78" s="126">
        <f t="shared" si="10"/>
        <v>12211.2</v>
      </c>
      <c r="I78" s="126">
        <f t="shared" si="10"/>
        <v>12111.2</v>
      </c>
      <c r="J78" s="270">
        <f t="shared" ref="J78:J89" si="12">I78/G78</f>
        <v>1.2143513890462523</v>
      </c>
      <c r="K78" s="171">
        <f t="shared" si="11"/>
        <v>0.99181079664570226</v>
      </c>
    </row>
    <row r="79" spans="2:11" x14ac:dyDescent="0.2">
      <c r="B79" s="117"/>
      <c r="C79" s="117"/>
      <c r="D79" s="117"/>
      <c r="E79" s="117">
        <v>3722</v>
      </c>
      <c r="F79" s="117" t="s">
        <v>146</v>
      </c>
      <c r="G79" s="116">
        <v>9973.39</v>
      </c>
      <c r="H79" s="116">
        <v>12211.2</v>
      </c>
      <c r="I79" s="116">
        <v>12111.2</v>
      </c>
      <c r="J79" s="270">
        <f t="shared" si="12"/>
        <v>1.2143513890462523</v>
      </c>
      <c r="K79" s="171">
        <f t="shared" si="11"/>
        <v>0.99181079664570226</v>
      </c>
    </row>
    <row r="80" spans="2:11" s="143" customFormat="1" x14ac:dyDescent="0.2">
      <c r="B80" s="124"/>
      <c r="C80" s="135">
        <v>38</v>
      </c>
      <c r="D80" s="124"/>
      <c r="E80" s="124"/>
      <c r="F80" s="124" t="s">
        <v>126</v>
      </c>
      <c r="G80" s="123">
        <f t="shared" ref="G80:I81" si="13">G81</f>
        <v>566.9</v>
      </c>
      <c r="H80" s="123">
        <f t="shared" si="13"/>
        <v>543</v>
      </c>
      <c r="I80" s="123">
        <f t="shared" si="13"/>
        <v>543</v>
      </c>
      <c r="J80" s="170">
        <f t="shared" si="12"/>
        <v>0.95784088904568709</v>
      </c>
      <c r="K80" s="170">
        <f t="shared" si="11"/>
        <v>1</v>
      </c>
    </row>
    <row r="81" spans="2:11" s="143" customFormat="1" x14ac:dyDescent="0.2">
      <c r="B81" s="127"/>
      <c r="C81" s="127"/>
      <c r="D81" s="127">
        <v>381</v>
      </c>
      <c r="E81" s="127"/>
      <c r="F81" s="127" t="s">
        <v>100</v>
      </c>
      <c r="G81" s="126">
        <f t="shared" si="13"/>
        <v>566.9</v>
      </c>
      <c r="H81" s="126">
        <f t="shared" si="13"/>
        <v>543</v>
      </c>
      <c r="I81" s="126">
        <f t="shared" si="13"/>
        <v>543</v>
      </c>
      <c r="J81" s="270">
        <f t="shared" si="12"/>
        <v>0.95784088904568709</v>
      </c>
      <c r="K81" s="171">
        <f t="shared" si="11"/>
        <v>1</v>
      </c>
    </row>
    <row r="82" spans="2:11" x14ac:dyDescent="0.2">
      <c r="B82" s="117"/>
      <c r="C82" s="117"/>
      <c r="D82" s="117"/>
      <c r="E82" s="117">
        <v>3812</v>
      </c>
      <c r="F82" s="117" t="s">
        <v>127</v>
      </c>
      <c r="G82" s="116">
        <v>566.9</v>
      </c>
      <c r="H82" s="116">
        <v>543</v>
      </c>
      <c r="I82" s="116">
        <v>543</v>
      </c>
      <c r="J82" s="270">
        <f t="shared" si="12"/>
        <v>0.95784088904568709</v>
      </c>
      <c r="K82" s="171">
        <f t="shared" si="11"/>
        <v>1</v>
      </c>
    </row>
    <row r="83" spans="2:11" s="143" customFormat="1" x14ac:dyDescent="0.2">
      <c r="B83" s="121">
        <v>4</v>
      </c>
      <c r="C83" s="121"/>
      <c r="D83" s="121"/>
      <c r="E83" s="121"/>
      <c r="F83" s="121" t="s">
        <v>128</v>
      </c>
      <c r="G83" s="120">
        <f>G84</f>
        <v>412.49</v>
      </c>
      <c r="H83" s="120">
        <f>H84</f>
        <v>6288.09</v>
      </c>
      <c r="I83" s="120">
        <f>I84</f>
        <v>1427.1</v>
      </c>
      <c r="J83" s="173">
        <f t="shared" si="12"/>
        <v>3.459720235642076</v>
      </c>
      <c r="K83" s="173">
        <f t="shared" si="11"/>
        <v>0.22695285849916269</v>
      </c>
    </row>
    <row r="84" spans="2:11" s="143" customFormat="1" x14ac:dyDescent="0.2">
      <c r="B84" s="124"/>
      <c r="C84" s="135">
        <v>42</v>
      </c>
      <c r="D84" s="124"/>
      <c r="E84" s="124"/>
      <c r="F84" s="124" t="s">
        <v>129</v>
      </c>
      <c r="G84" s="123">
        <f>G85+G88</f>
        <v>412.49</v>
      </c>
      <c r="H84" s="123">
        <f>H85+H88</f>
        <v>6288.09</v>
      </c>
      <c r="I84" s="123">
        <f>I85+I88</f>
        <v>1427.1</v>
      </c>
      <c r="J84" s="170">
        <f t="shared" si="12"/>
        <v>3.459720235642076</v>
      </c>
      <c r="K84" s="170">
        <f t="shared" si="11"/>
        <v>0.22695285849916269</v>
      </c>
    </row>
    <row r="85" spans="2:11" s="143" customFormat="1" x14ac:dyDescent="0.2">
      <c r="B85" s="164"/>
      <c r="C85" s="164"/>
      <c r="D85" s="164">
        <v>422</v>
      </c>
      <c r="E85" s="164"/>
      <c r="F85" s="164" t="s">
        <v>82</v>
      </c>
      <c r="G85" s="165">
        <f>SUM(G86:G87)</f>
        <v>0</v>
      </c>
      <c r="H85" s="165">
        <f>SUM(H86:H87)</f>
        <v>5598.46</v>
      </c>
      <c r="I85" s="165">
        <f>I86+I87</f>
        <v>636.25</v>
      </c>
      <c r="J85" s="271" t="e">
        <f t="shared" si="12"/>
        <v>#DIV/0!</v>
      </c>
      <c r="K85" s="171">
        <f t="shared" si="11"/>
        <v>0.1136473244427932</v>
      </c>
    </row>
    <row r="86" spans="2:11" x14ac:dyDescent="0.2">
      <c r="B86" s="166"/>
      <c r="C86" s="166"/>
      <c r="D86" s="166"/>
      <c r="E86" s="166">
        <v>4221</v>
      </c>
      <c r="F86" s="166" t="s">
        <v>88</v>
      </c>
      <c r="G86" s="167">
        <v>0</v>
      </c>
      <c r="H86" s="167">
        <v>5598.46</v>
      </c>
      <c r="I86" s="167">
        <v>636.25</v>
      </c>
      <c r="J86" s="271" t="e">
        <f t="shared" si="12"/>
        <v>#DIV/0!</v>
      </c>
      <c r="K86" s="171">
        <f t="shared" si="11"/>
        <v>0.1136473244427932</v>
      </c>
    </row>
    <row r="87" spans="2:11" x14ac:dyDescent="0.2">
      <c r="B87" s="166"/>
      <c r="C87" s="166"/>
      <c r="D87" s="166"/>
      <c r="E87" s="166">
        <v>4227</v>
      </c>
      <c r="F87" s="166" t="s">
        <v>197</v>
      </c>
      <c r="G87" s="167">
        <v>0</v>
      </c>
      <c r="H87" s="167">
        <v>0</v>
      </c>
      <c r="I87" s="167">
        <v>0</v>
      </c>
      <c r="J87" s="271" t="e">
        <f t="shared" si="12"/>
        <v>#DIV/0!</v>
      </c>
      <c r="K87" s="206" t="e">
        <f t="shared" si="11"/>
        <v>#DIV/0!</v>
      </c>
    </row>
    <row r="88" spans="2:11" s="143" customFormat="1" x14ac:dyDescent="0.2">
      <c r="B88" s="127"/>
      <c r="C88" s="127"/>
      <c r="D88" s="127">
        <v>424</v>
      </c>
      <c r="E88" s="134"/>
      <c r="F88" s="127" t="s">
        <v>130</v>
      </c>
      <c r="G88" s="126">
        <f>G89</f>
        <v>412.49</v>
      </c>
      <c r="H88" s="126">
        <f>H89</f>
        <v>689.63</v>
      </c>
      <c r="I88" s="126">
        <f>I89</f>
        <v>790.85</v>
      </c>
      <c r="J88" s="270">
        <f t="shared" si="12"/>
        <v>1.9172586002084899</v>
      </c>
      <c r="K88" s="171">
        <f t="shared" si="11"/>
        <v>1.1467743572640401</v>
      </c>
    </row>
    <row r="89" spans="2:11" x14ac:dyDescent="0.2">
      <c r="B89" s="117"/>
      <c r="C89" s="117"/>
      <c r="D89" s="117"/>
      <c r="E89" s="132">
        <v>4241</v>
      </c>
      <c r="F89" s="117" t="s">
        <v>131</v>
      </c>
      <c r="G89" s="116">
        <v>412.49</v>
      </c>
      <c r="H89" s="116">
        <v>689.63</v>
      </c>
      <c r="I89" s="116">
        <v>790.85</v>
      </c>
      <c r="J89" s="270">
        <f t="shared" si="12"/>
        <v>1.9172586002084899</v>
      </c>
      <c r="K89" s="171">
        <f t="shared" si="11"/>
        <v>1.1467743572640401</v>
      </c>
    </row>
  </sheetData>
  <mergeCells count="4">
    <mergeCell ref="B6:F6"/>
    <mergeCell ref="B7:F7"/>
    <mergeCell ref="B2:K2"/>
    <mergeCell ref="B4:K4"/>
  </mergeCells>
  <pageMargins left="0.7" right="0.7" top="0.75" bottom="0.75" header="0.3" footer="0.3"/>
  <pageSetup paperSize="9" scale="6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54"/>
  <sheetViews>
    <sheetView workbookViewId="0">
      <selection activeCell="G57" sqref="G57"/>
    </sheetView>
  </sheetViews>
  <sheetFormatPr defaultRowHeight="15" x14ac:dyDescent="0.25"/>
  <cols>
    <col min="2" max="2" width="37.7109375" customWidth="1"/>
    <col min="3" max="5" width="25.28515625" customWidth="1"/>
    <col min="6" max="7" width="15.7109375" customWidth="1"/>
  </cols>
  <sheetData>
    <row r="1" spans="2:7" ht="18" x14ac:dyDescent="0.25">
      <c r="B1" s="12"/>
      <c r="C1" s="12"/>
      <c r="D1" s="12"/>
      <c r="E1" s="2"/>
      <c r="F1" s="2"/>
      <c r="G1" s="2"/>
    </row>
    <row r="2" spans="2:7" ht="15.75" customHeight="1" x14ac:dyDescent="0.25">
      <c r="B2" s="246" t="s">
        <v>273</v>
      </c>
      <c r="C2" s="246"/>
      <c r="D2" s="246"/>
      <c r="E2" s="246"/>
      <c r="F2" s="246"/>
      <c r="G2" s="246"/>
    </row>
    <row r="3" spans="2:7" ht="18" x14ac:dyDescent="0.25">
      <c r="B3" s="12"/>
      <c r="C3" s="12"/>
      <c r="D3" s="12"/>
      <c r="E3" s="2"/>
      <c r="F3" s="2"/>
      <c r="G3" s="2"/>
    </row>
    <row r="4" spans="2:7" ht="24" x14ac:dyDescent="0.25">
      <c r="B4" s="44" t="s">
        <v>6</v>
      </c>
      <c r="C4" s="44" t="s">
        <v>289</v>
      </c>
      <c r="D4" s="44" t="s">
        <v>279</v>
      </c>
      <c r="E4" s="44" t="s">
        <v>290</v>
      </c>
      <c r="F4" s="44" t="s">
        <v>14</v>
      </c>
      <c r="G4" s="44" t="s">
        <v>40</v>
      </c>
    </row>
    <row r="5" spans="2:7" x14ac:dyDescent="0.25">
      <c r="B5" s="44">
        <v>1</v>
      </c>
      <c r="C5" s="44">
        <v>2</v>
      </c>
      <c r="D5" s="44">
        <v>3</v>
      </c>
      <c r="E5" s="44">
        <v>4</v>
      </c>
      <c r="F5" s="44" t="s">
        <v>155</v>
      </c>
      <c r="G5" s="44" t="s">
        <v>156</v>
      </c>
    </row>
    <row r="6" spans="2:7" ht="24" x14ac:dyDescent="0.25">
      <c r="B6" s="44" t="s">
        <v>284</v>
      </c>
      <c r="C6" s="184">
        <f>C7+C28</f>
        <v>1204527.27</v>
      </c>
      <c r="D6" s="184">
        <f>D7+D28</f>
        <v>1521087.17</v>
      </c>
      <c r="E6" s="184">
        <f>E7+E28</f>
        <v>1523154.58</v>
      </c>
      <c r="F6" s="185">
        <f>E6/C6</f>
        <v>1.2645247790861556</v>
      </c>
      <c r="G6" s="185">
        <f>E6/D6</f>
        <v>1.0013591660233385</v>
      </c>
    </row>
    <row r="7" spans="2:7" s="27" customFormat="1" x14ac:dyDescent="0.25">
      <c r="B7" s="45" t="s">
        <v>31</v>
      </c>
      <c r="C7" s="51">
        <f>C8+C13+C15+C17+C26</f>
        <v>1199430.3900000001</v>
      </c>
      <c r="D7" s="51">
        <f>D8+D13+D15+D17+D26</f>
        <v>1516100.91</v>
      </c>
      <c r="E7" s="54">
        <f>E8+E13+E15+E17+E26</f>
        <v>1522659.22</v>
      </c>
      <c r="F7" s="113">
        <f>E7/C7</f>
        <v>1.2694852762568405</v>
      </c>
      <c r="G7" s="113">
        <f t="shared" ref="G7:G32" si="0">E7/D7</f>
        <v>1.0043257740673739</v>
      </c>
    </row>
    <row r="8" spans="2:7" s="27" customFormat="1" x14ac:dyDescent="0.25">
      <c r="B8" s="46" t="s">
        <v>134</v>
      </c>
      <c r="C8" s="47">
        <f>SUM(C9:C12)</f>
        <v>43604.58</v>
      </c>
      <c r="D8" s="47">
        <f>D9+D12+D10+D11</f>
        <v>42127.47</v>
      </c>
      <c r="E8" s="52">
        <f>E9+E11+E12+E10</f>
        <v>43259.64</v>
      </c>
      <c r="F8" s="207">
        <f>E8/C8</f>
        <v>0.99208936308984053</v>
      </c>
      <c r="G8" s="207">
        <f t="shared" si="0"/>
        <v>1.0268748633611275</v>
      </c>
    </row>
    <row r="9" spans="2:7" x14ac:dyDescent="0.25">
      <c r="B9" s="48" t="s">
        <v>151</v>
      </c>
      <c r="C9" s="49">
        <v>135.88999999999999</v>
      </c>
      <c r="D9" s="49">
        <v>0</v>
      </c>
      <c r="E9" s="53">
        <v>0</v>
      </c>
      <c r="F9" s="207">
        <f t="shared" ref="F9:F27" si="1">E9/C9</f>
        <v>0</v>
      </c>
      <c r="G9" s="207" t="e">
        <f t="shared" si="0"/>
        <v>#DIV/0!</v>
      </c>
    </row>
    <row r="10" spans="2:7" x14ac:dyDescent="0.25">
      <c r="B10" s="48" t="s">
        <v>283</v>
      </c>
      <c r="C10" s="49"/>
      <c r="D10" s="49">
        <v>2175.12</v>
      </c>
      <c r="E10" s="53">
        <v>2175.12</v>
      </c>
      <c r="F10" s="207" t="e">
        <f t="shared" si="1"/>
        <v>#DIV/0!</v>
      </c>
      <c r="G10" s="207">
        <f t="shared" si="0"/>
        <v>1</v>
      </c>
    </row>
    <row r="11" spans="2:7" x14ac:dyDescent="0.25">
      <c r="B11" s="48" t="s">
        <v>297</v>
      </c>
      <c r="C11" s="49"/>
      <c r="D11" s="49">
        <v>889.36</v>
      </c>
      <c r="E11" s="53">
        <v>554.80999999999995</v>
      </c>
      <c r="F11" s="207" t="e">
        <f t="shared" si="1"/>
        <v>#DIV/0!</v>
      </c>
      <c r="G11" s="207">
        <f t="shared" si="0"/>
        <v>0.62383061977152099</v>
      </c>
    </row>
    <row r="12" spans="2:7" ht="24" x14ac:dyDescent="0.25">
      <c r="B12" s="48" t="s">
        <v>152</v>
      </c>
      <c r="C12" s="49">
        <v>43468.69</v>
      </c>
      <c r="D12" s="49">
        <v>39062.99</v>
      </c>
      <c r="E12" s="53">
        <v>40529.71</v>
      </c>
      <c r="F12" s="207">
        <f t="shared" si="1"/>
        <v>0.93238857669738828</v>
      </c>
      <c r="G12" s="207">
        <f t="shared" si="0"/>
        <v>1.0375475610033948</v>
      </c>
    </row>
    <row r="13" spans="2:7" s="27" customFormat="1" x14ac:dyDescent="0.25">
      <c r="B13" s="46" t="s">
        <v>135</v>
      </c>
      <c r="C13" s="47">
        <f>C14</f>
        <v>226.88</v>
      </c>
      <c r="D13" s="47">
        <f>D14</f>
        <v>963.2</v>
      </c>
      <c r="E13" s="52">
        <f>E14</f>
        <v>966.56</v>
      </c>
      <c r="F13" s="207">
        <f t="shared" si="1"/>
        <v>4.2602256699576868</v>
      </c>
      <c r="G13" s="207">
        <f t="shared" si="0"/>
        <v>1.0034883720930232</v>
      </c>
    </row>
    <row r="14" spans="2:7" x14ac:dyDescent="0.25">
      <c r="B14" s="50" t="s">
        <v>132</v>
      </c>
      <c r="C14" s="49">
        <v>226.88</v>
      </c>
      <c r="D14" s="49">
        <v>963.2</v>
      </c>
      <c r="E14" s="53">
        <v>966.56</v>
      </c>
      <c r="F14" s="207">
        <f t="shared" si="1"/>
        <v>4.2602256699576868</v>
      </c>
      <c r="G14" s="207">
        <f t="shared" si="0"/>
        <v>1.0034883720930232</v>
      </c>
    </row>
    <row r="15" spans="2:7" s="27" customFormat="1" x14ac:dyDescent="0.25">
      <c r="B15" s="46" t="s">
        <v>136</v>
      </c>
      <c r="C15" s="47">
        <f>C16</f>
        <v>5420.58</v>
      </c>
      <c r="D15" s="47">
        <f>D16</f>
        <v>7123.48</v>
      </c>
      <c r="E15" s="52">
        <f>E16</f>
        <v>7216.96</v>
      </c>
      <c r="F15" s="207">
        <f t="shared" si="1"/>
        <v>1.3313999608897942</v>
      </c>
      <c r="G15" s="207">
        <f t="shared" si="0"/>
        <v>1.0131227995305665</v>
      </c>
    </row>
    <row r="16" spans="2:7" x14ac:dyDescent="0.25">
      <c r="B16" s="50" t="s">
        <v>133</v>
      </c>
      <c r="C16" s="49">
        <v>5420.58</v>
      </c>
      <c r="D16" s="49">
        <v>7123.48</v>
      </c>
      <c r="E16" s="53">
        <v>7216.96</v>
      </c>
      <c r="F16" s="207">
        <f t="shared" si="1"/>
        <v>1.3313999608897942</v>
      </c>
      <c r="G16" s="207">
        <f t="shared" si="0"/>
        <v>1.0131227995305665</v>
      </c>
    </row>
    <row r="17" spans="2:7" s="27" customFormat="1" x14ac:dyDescent="0.25">
      <c r="B17" s="46" t="s">
        <v>137</v>
      </c>
      <c r="C17" s="47">
        <f>C18+C19+C21+C22+C24+C25</f>
        <v>1149597.6300000001</v>
      </c>
      <c r="D17" s="47">
        <f>SUM(D18:D25)</f>
        <v>1465426.76</v>
      </c>
      <c r="E17" s="52">
        <f>SUM(E18:E25)</f>
        <v>1470878.1700000002</v>
      </c>
      <c r="F17" s="207">
        <f t="shared" si="1"/>
        <v>1.279472166274386</v>
      </c>
      <c r="G17" s="207">
        <f t="shared" si="0"/>
        <v>1.0037200153216801</v>
      </c>
    </row>
    <row r="18" spans="2:7" ht="24" x14ac:dyDescent="0.25">
      <c r="B18" s="50" t="s">
        <v>147</v>
      </c>
      <c r="C18" s="49">
        <v>3867.33</v>
      </c>
      <c r="D18" s="49">
        <v>0</v>
      </c>
      <c r="E18" s="53">
        <v>0</v>
      </c>
      <c r="F18" s="207">
        <f t="shared" si="1"/>
        <v>0</v>
      </c>
      <c r="G18" s="207" t="e">
        <f t="shared" si="0"/>
        <v>#DIV/0!</v>
      </c>
    </row>
    <row r="19" spans="2:7" x14ac:dyDescent="0.25">
      <c r="B19" s="50" t="s">
        <v>154</v>
      </c>
      <c r="C19" s="49">
        <v>5798.62</v>
      </c>
      <c r="D19" s="49">
        <v>0</v>
      </c>
      <c r="E19" s="53">
        <v>0</v>
      </c>
      <c r="F19" s="207">
        <f t="shared" si="1"/>
        <v>0</v>
      </c>
      <c r="G19" s="207" t="e">
        <f t="shared" si="0"/>
        <v>#DIV/0!</v>
      </c>
    </row>
    <row r="20" spans="2:7" x14ac:dyDescent="0.25">
      <c r="B20" s="50" t="s">
        <v>285</v>
      </c>
      <c r="C20" s="49">
        <v>0</v>
      </c>
      <c r="D20" s="49">
        <v>1893.77</v>
      </c>
      <c r="E20" s="53">
        <v>2500.2800000000002</v>
      </c>
      <c r="F20" s="207" t="e">
        <f t="shared" si="1"/>
        <v>#DIV/0!</v>
      </c>
      <c r="G20" s="207">
        <f t="shared" si="0"/>
        <v>1.3202659245842949</v>
      </c>
    </row>
    <row r="21" spans="2:7" x14ac:dyDescent="0.25">
      <c r="B21" s="50" t="s">
        <v>148</v>
      </c>
      <c r="C21" s="49">
        <v>2419.66</v>
      </c>
      <c r="D21" s="49">
        <v>3231.51</v>
      </c>
      <c r="E21" s="53">
        <v>3307.81</v>
      </c>
      <c r="F21" s="207">
        <f t="shared" si="1"/>
        <v>1.3670557020407827</v>
      </c>
      <c r="G21" s="207">
        <f t="shared" si="0"/>
        <v>1.0236112529436703</v>
      </c>
    </row>
    <row r="22" spans="2:7" x14ac:dyDescent="0.25">
      <c r="B22" s="50" t="s">
        <v>149</v>
      </c>
      <c r="C22" s="49">
        <v>92</v>
      </c>
      <c r="D22" s="49">
        <v>150</v>
      </c>
      <c r="E22" s="53">
        <v>112</v>
      </c>
      <c r="F22" s="207">
        <f t="shared" si="1"/>
        <v>1.2173913043478262</v>
      </c>
      <c r="G22" s="207">
        <f t="shared" si="0"/>
        <v>0.7466666666666667</v>
      </c>
    </row>
    <row r="23" spans="2:7" x14ac:dyDescent="0.25">
      <c r="B23" s="50" t="s">
        <v>298</v>
      </c>
      <c r="C23" s="49">
        <v>0</v>
      </c>
      <c r="D23" s="49">
        <v>4252</v>
      </c>
      <c r="E23" s="53">
        <v>3084.27</v>
      </c>
      <c r="F23" s="207" t="e">
        <f t="shared" si="1"/>
        <v>#DIV/0!</v>
      </c>
      <c r="G23" s="207">
        <f t="shared" si="0"/>
        <v>0.72536923800564435</v>
      </c>
    </row>
    <row r="24" spans="2:7" x14ac:dyDescent="0.25">
      <c r="B24" s="50" t="s">
        <v>150</v>
      </c>
      <c r="C24" s="49">
        <v>1093584.17</v>
      </c>
      <c r="D24" s="49">
        <v>1401675.38</v>
      </c>
      <c r="E24" s="53">
        <v>1407737.49</v>
      </c>
      <c r="F24" s="207">
        <f t="shared" si="1"/>
        <v>1.2872694472159378</v>
      </c>
      <c r="G24" s="207">
        <f t="shared" si="0"/>
        <v>1.0043249029600563</v>
      </c>
    </row>
    <row r="25" spans="2:7" x14ac:dyDescent="0.25">
      <c r="B25" s="50" t="s">
        <v>153</v>
      </c>
      <c r="C25" s="49">
        <v>43835.85</v>
      </c>
      <c r="D25" s="49">
        <v>54224.1</v>
      </c>
      <c r="E25" s="53">
        <v>54136.32</v>
      </c>
      <c r="F25" s="207">
        <f t="shared" si="1"/>
        <v>1.2349782198816723</v>
      </c>
      <c r="G25" s="207">
        <f t="shared" si="0"/>
        <v>0.99838116261957321</v>
      </c>
    </row>
    <row r="26" spans="2:7" s="27" customFormat="1" ht="15.75" customHeight="1" x14ac:dyDescent="0.25">
      <c r="B26" s="46" t="s">
        <v>138</v>
      </c>
      <c r="C26" s="47">
        <f>C27</f>
        <v>580.72</v>
      </c>
      <c r="D26" s="47">
        <f>D27</f>
        <v>460</v>
      </c>
      <c r="E26" s="52">
        <f>E27</f>
        <v>337.89</v>
      </c>
      <c r="F26" s="207">
        <f t="shared" si="1"/>
        <v>0.58184667309546767</v>
      </c>
      <c r="G26" s="207">
        <f t="shared" si="0"/>
        <v>0.73454347826086952</v>
      </c>
    </row>
    <row r="27" spans="2:7" ht="15.75" customHeight="1" x14ac:dyDescent="0.25">
      <c r="B27" s="50" t="s">
        <v>139</v>
      </c>
      <c r="C27" s="49">
        <v>580.72</v>
      </c>
      <c r="D27" s="49">
        <v>460</v>
      </c>
      <c r="E27" s="53">
        <v>337.89</v>
      </c>
      <c r="F27" s="114">
        <f t="shared" si="1"/>
        <v>0.58184667309546767</v>
      </c>
      <c r="G27" s="114">
        <f t="shared" si="0"/>
        <v>0.73454347826086952</v>
      </c>
    </row>
    <row r="28" spans="2:7" s="27" customFormat="1" ht="15.75" customHeight="1" x14ac:dyDescent="0.25">
      <c r="B28" s="70" t="s">
        <v>157</v>
      </c>
      <c r="C28" s="51">
        <f>SUM(C29:C32)</f>
        <v>5096.88</v>
      </c>
      <c r="D28" s="51">
        <f>SUM(D29:D32)</f>
        <v>4986.26</v>
      </c>
      <c r="E28" s="54">
        <f>SUM(E29:E32)</f>
        <v>495.36</v>
      </c>
      <c r="F28" s="113">
        <f>E28/C28</f>
        <v>9.7188868484249194E-2</v>
      </c>
      <c r="G28" s="113">
        <f t="shared" si="0"/>
        <v>9.9345000060165334E-2</v>
      </c>
    </row>
    <row r="29" spans="2:7" ht="15.75" customHeight="1" x14ac:dyDescent="0.25">
      <c r="B29" s="50" t="s">
        <v>132</v>
      </c>
      <c r="C29" s="49">
        <v>0</v>
      </c>
      <c r="D29" s="49">
        <v>185.36</v>
      </c>
      <c r="E29" s="53">
        <v>185.36</v>
      </c>
      <c r="F29" s="208" t="e">
        <f t="shared" ref="F29:F32" si="2">E29/C29</f>
        <v>#DIV/0!</v>
      </c>
      <c r="G29" s="208">
        <f t="shared" si="0"/>
        <v>1</v>
      </c>
    </row>
    <row r="30" spans="2:7" ht="15.75" customHeight="1" x14ac:dyDescent="0.25">
      <c r="B30" s="50" t="s">
        <v>133</v>
      </c>
      <c r="C30" s="49">
        <v>0</v>
      </c>
      <c r="D30" s="49">
        <v>225.26</v>
      </c>
      <c r="E30" s="53">
        <v>0</v>
      </c>
      <c r="F30" s="208" t="e">
        <f t="shared" si="2"/>
        <v>#DIV/0!</v>
      </c>
      <c r="G30" s="208">
        <f t="shared" si="0"/>
        <v>0</v>
      </c>
    </row>
    <row r="31" spans="2:7" ht="15.75" customHeight="1" x14ac:dyDescent="0.25">
      <c r="B31" s="50" t="s">
        <v>158</v>
      </c>
      <c r="C31" s="49">
        <v>5096.88</v>
      </c>
      <c r="D31" s="49">
        <v>3964</v>
      </c>
      <c r="E31" s="53">
        <v>0</v>
      </c>
      <c r="F31" s="208">
        <f t="shared" si="2"/>
        <v>0</v>
      </c>
      <c r="G31" s="208">
        <f t="shared" si="0"/>
        <v>0</v>
      </c>
    </row>
    <row r="32" spans="2:7" ht="15.75" customHeight="1" x14ac:dyDescent="0.25">
      <c r="B32" s="50" t="s">
        <v>139</v>
      </c>
      <c r="C32" s="49">
        <v>0</v>
      </c>
      <c r="D32" s="49">
        <v>611.64</v>
      </c>
      <c r="E32" s="53">
        <v>310</v>
      </c>
      <c r="F32" s="208" t="e">
        <f t="shared" si="2"/>
        <v>#DIV/0!</v>
      </c>
      <c r="G32" s="208">
        <f t="shared" si="0"/>
        <v>0.50683408540971819</v>
      </c>
    </row>
    <row r="33" spans="2:8" ht="15.75" customHeight="1" x14ac:dyDescent="0.25">
      <c r="B33" s="186"/>
      <c r="C33" s="187"/>
      <c r="D33" s="187"/>
      <c r="E33" s="188"/>
      <c r="F33" s="189"/>
      <c r="G33" s="189"/>
      <c r="H33" s="190"/>
    </row>
    <row r="34" spans="2:8" s="27" customFormat="1" x14ac:dyDescent="0.25">
      <c r="B34" s="45" t="s">
        <v>30</v>
      </c>
      <c r="C34" s="51">
        <f>C35+C40+C42+C44+C53</f>
        <v>1196939.6900000002</v>
      </c>
      <c r="D34" s="51">
        <f>D35+D40+D42+D44+D53</f>
        <v>1521087.17</v>
      </c>
      <c r="E34" s="54">
        <f>E35+E40+E42+E44+E53</f>
        <v>1490625.71</v>
      </c>
      <c r="F34" s="113">
        <f>E34/C34</f>
        <v>1.2453640918198641</v>
      </c>
      <c r="G34" s="113">
        <f t="shared" ref="G34:G54" si="3">E34/D34</f>
        <v>0.97997388933337726</v>
      </c>
    </row>
    <row r="35" spans="2:8" s="27" customFormat="1" x14ac:dyDescent="0.25">
      <c r="B35" s="46" t="s">
        <v>134</v>
      </c>
      <c r="C35" s="47">
        <f>SUM(C36:C39)</f>
        <v>37999.47</v>
      </c>
      <c r="D35" s="47">
        <f>SUM(D36:D39)</f>
        <v>42127.47</v>
      </c>
      <c r="E35" s="52">
        <f>SUM(E36:E39)</f>
        <v>43156.88</v>
      </c>
      <c r="F35" s="207">
        <f>E35/C35</f>
        <v>1.1357232087710696</v>
      </c>
      <c r="G35" s="207">
        <f t="shared" si="3"/>
        <v>1.0244355998591892</v>
      </c>
    </row>
    <row r="36" spans="2:8" s="55" customFormat="1" x14ac:dyDescent="0.25">
      <c r="B36" s="48" t="s">
        <v>151</v>
      </c>
      <c r="C36" s="49">
        <v>135.88999999999999</v>
      </c>
      <c r="D36" s="49">
        <v>0</v>
      </c>
      <c r="E36" s="53">
        <v>0</v>
      </c>
      <c r="F36" s="207">
        <f t="shared" ref="F36:F54" si="4">E36/C36</f>
        <v>0</v>
      </c>
      <c r="G36" s="207" t="e">
        <f t="shared" si="3"/>
        <v>#DIV/0!</v>
      </c>
    </row>
    <row r="37" spans="2:8" s="55" customFormat="1" x14ac:dyDescent="0.25">
      <c r="B37" s="48" t="s">
        <v>283</v>
      </c>
      <c r="C37" s="49">
        <v>0</v>
      </c>
      <c r="D37" s="49">
        <v>2175.12</v>
      </c>
      <c r="E37" s="53">
        <v>2175.12</v>
      </c>
      <c r="F37" s="207" t="e">
        <f t="shared" si="4"/>
        <v>#DIV/0!</v>
      </c>
      <c r="G37" s="207">
        <f t="shared" si="3"/>
        <v>1</v>
      </c>
    </row>
    <row r="38" spans="2:8" s="55" customFormat="1" x14ac:dyDescent="0.25">
      <c r="B38" s="48" t="s">
        <v>297</v>
      </c>
      <c r="C38" s="49">
        <v>0</v>
      </c>
      <c r="D38" s="49">
        <v>889.36</v>
      </c>
      <c r="E38" s="53">
        <v>730.45</v>
      </c>
      <c r="F38" s="207" t="e">
        <f t="shared" si="4"/>
        <v>#DIV/0!</v>
      </c>
      <c r="G38" s="207">
        <f t="shared" si="3"/>
        <v>0.82132094989655491</v>
      </c>
    </row>
    <row r="39" spans="2:8" s="55" customFormat="1" ht="24" x14ac:dyDescent="0.25">
      <c r="B39" s="48" t="s">
        <v>152</v>
      </c>
      <c r="C39" s="49">
        <v>37863.58</v>
      </c>
      <c r="D39" s="49">
        <v>39062.99</v>
      </c>
      <c r="E39" s="53">
        <v>40251.31</v>
      </c>
      <c r="F39" s="207">
        <f t="shared" si="4"/>
        <v>1.0630613903915054</v>
      </c>
      <c r="G39" s="207">
        <f t="shared" si="3"/>
        <v>1.0304206104038631</v>
      </c>
    </row>
    <row r="40" spans="2:8" s="27" customFormat="1" x14ac:dyDescent="0.25">
      <c r="B40" s="46" t="s">
        <v>135</v>
      </c>
      <c r="C40" s="47">
        <f>C41</f>
        <v>165.44</v>
      </c>
      <c r="D40" s="47">
        <f>D41</f>
        <v>1148.56</v>
      </c>
      <c r="E40" s="52">
        <f>E41</f>
        <v>916.2</v>
      </c>
      <c r="F40" s="207">
        <f t="shared" si="4"/>
        <v>5.5379593810444874</v>
      </c>
      <c r="G40" s="207">
        <f t="shared" si="3"/>
        <v>0.79769450442292966</v>
      </c>
    </row>
    <row r="41" spans="2:8" x14ac:dyDescent="0.25">
      <c r="B41" s="50" t="s">
        <v>132</v>
      </c>
      <c r="C41" s="49">
        <v>165.44</v>
      </c>
      <c r="D41" s="49">
        <v>1148.56</v>
      </c>
      <c r="E41" s="53">
        <v>916.2</v>
      </c>
      <c r="F41" s="207">
        <f t="shared" si="4"/>
        <v>5.5379593810444874</v>
      </c>
      <c r="G41" s="207">
        <f t="shared" si="3"/>
        <v>0.79769450442292966</v>
      </c>
    </row>
    <row r="42" spans="2:8" s="27" customFormat="1" x14ac:dyDescent="0.25">
      <c r="B42" s="46" t="s">
        <v>136</v>
      </c>
      <c r="C42" s="47">
        <f>C43</f>
        <v>3693.66</v>
      </c>
      <c r="D42" s="47">
        <f>D43</f>
        <v>7348.74</v>
      </c>
      <c r="E42" s="52">
        <f>E43</f>
        <v>6153.58</v>
      </c>
      <c r="F42" s="207">
        <f t="shared" si="4"/>
        <v>1.6659844165407753</v>
      </c>
      <c r="G42" s="207">
        <f t="shared" si="3"/>
        <v>0.83736531704754835</v>
      </c>
    </row>
    <row r="43" spans="2:8" x14ac:dyDescent="0.25">
      <c r="B43" s="50" t="s">
        <v>133</v>
      </c>
      <c r="C43" s="49">
        <v>3693.66</v>
      </c>
      <c r="D43" s="49">
        <v>7348.74</v>
      </c>
      <c r="E43" s="53">
        <v>6153.58</v>
      </c>
      <c r="F43" s="207">
        <f t="shared" si="4"/>
        <v>1.6659844165407753</v>
      </c>
      <c r="G43" s="207">
        <f t="shared" si="3"/>
        <v>0.83736531704754835</v>
      </c>
    </row>
    <row r="44" spans="2:8" s="27" customFormat="1" x14ac:dyDescent="0.25">
      <c r="B44" s="46" t="s">
        <v>137</v>
      </c>
      <c r="C44" s="47">
        <f>SUM(C45:C52)</f>
        <v>1154740.4100000001</v>
      </c>
      <c r="D44" s="47">
        <f>SUM(D45:D52)</f>
        <v>1469390.76</v>
      </c>
      <c r="E44" s="52">
        <f>SUM(E45:E52)</f>
        <v>1439866.24</v>
      </c>
      <c r="F44" s="207">
        <f t="shared" si="4"/>
        <v>1.2469176860278059</v>
      </c>
      <c r="G44" s="207">
        <f t="shared" si="3"/>
        <v>0.97990696497914553</v>
      </c>
    </row>
    <row r="45" spans="2:8" s="55" customFormat="1" ht="24" x14ac:dyDescent="0.25">
      <c r="B45" s="50" t="s">
        <v>147</v>
      </c>
      <c r="C45" s="49">
        <v>3256.04</v>
      </c>
      <c r="D45" s="49">
        <v>0</v>
      </c>
      <c r="E45" s="53">
        <v>0</v>
      </c>
      <c r="F45" s="207">
        <f t="shared" si="4"/>
        <v>0</v>
      </c>
      <c r="G45" s="207" t="e">
        <f t="shared" si="3"/>
        <v>#DIV/0!</v>
      </c>
    </row>
    <row r="46" spans="2:8" s="55" customFormat="1" x14ac:dyDescent="0.25">
      <c r="B46" s="50" t="s">
        <v>154</v>
      </c>
      <c r="C46" s="49">
        <v>5708.41</v>
      </c>
      <c r="D46" s="49">
        <v>0</v>
      </c>
      <c r="E46" s="53">
        <v>0</v>
      </c>
      <c r="F46" s="207">
        <f t="shared" si="4"/>
        <v>0</v>
      </c>
      <c r="G46" s="207" t="e">
        <f t="shared" si="3"/>
        <v>#DIV/0!</v>
      </c>
    </row>
    <row r="47" spans="2:8" s="55" customFormat="1" x14ac:dyDescent="0.25">
      <c r="B47" s="50" t="s">
        <v>285</v>
      </c>
      <c r="C47" s="49">
        <v>0</v>
      </c>
      <c r="D47" s="49">
        <v>1893.77</v>
      </c>
      <c r="E47" s="53">
        <v>1893.77</v>
      </c>
      <c r="F47" s="207" t="e">
        <f t="shared" si="4"/>
        <v>#DIV/0!</v>
      </c>
      <c r="G47" s="207">
        <f t="shared" si="3"/>
        <v>1</v>
      </c>
    </row>
    <row r="48" spans="2:8" s="55" customFormat="1" x14ac:dyDescent="0.25">
      <c r="B48" s="50" t="s">
        <v>148</v>
      </c>
      <c r="C48" s="49">
        <v>2427.31</v>
      </c>
      <c r="D48" s="49">
        <v>3231.51</v>
      </c>
      <c r="E48" s="53">
        <v>3379.3</v>
      </c>
      <c r="F48" s="207">
        <f t="shared" si="4"/>
        <v>1.3921995954369242</v>
      </c>
      <c r="G48" s="207">
        <f t="shared" si="3"/>
        <v>1.0457340376480344</v>
      </c>
    </row>
    <row r="49" spans="2:7" s="55" customFormat="1" x14ac:dyDescent="0.25">
      <c r="B49" s="50" t="s">
        <v>149</v>
      </c>
      <c r="C49" s="49">
        <v>92</v>
      </c>
      <c r="D49" s="49">
        <v>150</v>
      </c>
      <c r="E49" s="53">
        <v>112</v>
      </c>
      <c r="F49" s="207">
        <f t="shared" si="4"/>
        <v>1.2173913043478262</v>
      </c>
      <c r="G49" s="207">
        <f t="shared" si="3"/>
        <v>0.7466666666666667</v>
      </c>
    </row>
    <row r="50" spans="2:7" s="55" customFormat="1" x14ac:dyDescent="0.25">
      <c r="B50" s="50" t="s">
        <v>298</v>
      </c>
      <c r="C50" s="49">
        <v>0</v>
      </c>
      <c r="D50" s="49">
        <v>4252</v>
      </c>
      <c r="E50" s="53">
        <v>4052</v>
      </c>
      <c r="F50" s="207" t="e">
        <f t="shared" si="4"/>
        <v>#DIV/0!</v>
      </c>
      <c r="G50" s="207">
        <f t="shared" si="3"/>
        <v>0.9529633113828786</v>
      </c>
    </row>
    <row r="51" spans="2:7" s="55" customFormat="1" x14ac:dyDescent="0.25">
      <c r="B51" s="50" t="s">
        <v>150</v>
      </c>
      <c r="C51" s="49">
        <v>1094572.05</v>
      </c>
      <c r="D51" s="49">
        <v>1405639.38</v>
      </c>
      <c r="E51" s="53">
        <v>1376778.45</v>
      </c>
      <c r="F51" s="207">
        <f t="shared" si="4"/>
        <v>1.2578235028018483</v>
      </c>
      <c r="G51" s="207">
        <f t="shared" si="3"/>
        <v>0.979467756516611</v>
      </c>
    </row>
    <row r="52" spans="2:7" s="55" customFormat="1" x14ac:dyDescent="0.25">
      <c r="B52" s="50" t="s">
        <v>153</v>
      </c>
      <c r="C52" s="49">
        <v>48684.6</v>
      </c>
      <c r="D52" s="49">
        <v>54224.1</v>
      </c>
      <c r="E52" s="53">
        <v>53650.720000000001</v>
      </c>
      <c r="F52" s="207">
        <f t="shared" si="4"/>
        <v>1.102005973141404</v>
      </c>
      <c r="G52" s="207">
        <f t="shared" si="3"/>
        <v>0.98942573505138864</v>
      </c>
    </row>
    <row r="53" spans="2:7" s="27" customFormat="1" x14ac:dyDescent="0.25">
      <c r="B53" s="46" t="s">
        <v>138</v>
      </c>
      <c r="C53" s="47">
        <f>C54</f>
        <v>340.71</v>
      </c>
      <c r="D53" s="47">
        <f>D54</f>
        <v>1071.6400000000001</v>
      </c>
      <c r="E53" s="52">
        <f>E54</f>
        <v>532.80999999999995</v>
      </c>
      <c r="F53" s="207">
        <f t="shared" si="4"/>
        <v>1.5638226057350826</v>
      </c>
      <c r="G53" s="207">
        <f t="shared" si="3"/>
        <v>0.49719122093240259</v>
      </c>
    </row>
    <row r="54" spans="2:7" x14ac:dyDescent="0.25">
      <c r="B54" s="50" t="s">
        <v>139</v>
      </c>
      <c r="C54" s="53">
        <v>340.71</v>
      </c>
      <c r="D54" s="53">
        <v>1071.6400000000001</v>
      </c>
      <c r="E54" s="53">
        <v>532.80999999999995</v>
      </c>
      <c r="F54" s="207">
        <f t="shared" si="4"/>
        <v>1.5638226057350826</v>
      </c>
      <c r="G54" s="207">
        <f t="shared" si="3"/>
        <v>0.49719122093240259</v>
      </c>
    </row>
  </sheetData>
  <mergeCells count="1">
    <mergeCell ref="B2:G2"/>
  </mergeCells>
  <pageMargins left="0.7" right="0.7" top="0.75" bottom="0.75" header="0.3" footer="0.3"/>
  <pageSetup paperSize="9" scale="85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9"/>
  <sheetViews>
    <sheetView workbookViewId="0">
      <selection activeCell="G9" sqref="G9"/>
    </sheetView>
  </sheetViews>
  <sheetFormatPr defaultRowHeight="15" x14ac:dyDescent="0.25"/>
  <cols>
    <col min="2" max="2" width="37.7109375" customWidth="1"/>
    <col min="3" max="5" width="25.28515625" customWidth="1"/>
    <col min="6" max="7" width="15.7109375" customWidth="1"/>
  </cols>
  <sheetData>
    <row r="1" spans="2:7" ht="18" x14ac:dyDescent="0.25">
      <c r="B1" s="12"/>
      <c r="C1" s="12"/>
      <c r="D1" s="12"/>
      <c r="E1" s="2"/>
      <c r="F1" s="2"/>
      <c r="G1" s="2"/>
    </row>
    <row r="2" spans="2:7" ht="15.75" customHeight="1" x14ac:dyDescent="0.25">
      <c r="B2" s="247" t="s">
        <v>274</v>
      </c>
      <c r="C2" s="247"/>
      <c r="D2" s="247"/>
      <c r="E2" s="247"/>
      <c r="F2" s="247"/>
      <c r="G2" s="247"/>
    </row>
    <row r="3" spans="2:7" ht="18" x14ac:dyDescent="0.25">
      <c r="B3" s="12"/>
      <c r="C3" s="12"/>
      <c r="D3" s="12"/>
      <c r="E3" s="2"/>
      <c r="F3" s="2"/>
      <c r="G3" s="2"/>
    </row>
    <row r="4" spans="2:7" ht="25.5" x14ac:dyDescent="0.25">
      <c r="B4" s="29" t="s">
        <v>6</v>
      </c>
      <c r="C4" s="29" t="s">
        <v>292</v>
      </c>
      <c r="D4" s="29" t="s">
        <v>279</v>
      </c>
      <c r="E4" s="29" t="s">
        <v>293</v>
      </c>
      <c r="F4" s="29" t="s">
        <v>14</v>
      </c>
      <c r="G4" s="29" t="s">
        <v>40</v>
      </c>
    </row>
    <row r="5" spans="2:7" x14ac:dyDescent="0.25">
      <c r="B5" s="29">
        <v>1</v>
      </c>
      <c r="C5" s="29">
        <v>2</v>
      </c>
      <c r="D5" s="29">
        <v>3</v>
      </c>
      <c r="E5" s="29">
        <v>5</v>
      </c>
      <c r="F5" s="29" t="s">
        <v>15</v>
      </c>
      <c r="G5" s="29" t="s">
        <v>16</v>
      </c>
    </row>
    <row r="6" spans="2:7" s="73" customFormat="1" ht="15.75" customHeight="1" x14ac:dyDescent="0.25">
      <c r="B6" s="71" t="s">
        <v>30</v>
      </c>
      <c r="C6" s="72">
        <f>C7</f>
        <v>1196939.69</v>
      </c>
      <c r="D6" s="72">
        <f>D7</f>
        <v>1521087.17</v>
      </c>
      <c r="E6" s="178">
        <f>E7</f>
        <v>1490625.71</v>
      </c>
      <c r="F6" s="181">
        <f>E6/C6</f>
        <v>1.2453640918198643</v>
      </c>
      <c r="G6" s="181">
        <f>E6/D6</f>
        <v>0.97997388933337726</v>
      </c>
    </row>
    <row r="7" spans="2:7" s="27" customFormat="1" ht="15.75" customHeight="1" x14ac:dyDescent="0.25">
      <c r="B7" s="4" t="s">
        <v>50</v>
      </c>
      <c r="C7" s="43">
        <f>C8+C9</f>
        <v>1196939.69</v>
      </c>
      <c r="D7" s="43">
        <f>D8+D9</f>
        <v>1521087.17</v>
      </c>
      <c r="E7" s="179">
        <f>E8+E9</f>
        <v>1490625.71</v>
      </c>
      <c r="F7" s="182">
        <f>E7/C7</f>
        <v>1.2453640918198643</v>
      </c>
      <c r="G7" s="182">
        <f>E7/D7</f>
        <v>0.97997388933337726</v>
      </c>
    </row>
    <row r="8" spans="2:7" x14ac:dyDescent="0.25">
      <c r="B8" s="11" t="s">
        <v>51</v>
      </c>
      <c r="C8" s="42">
        <v>1142479.74</v>
      </c>
      <c r="D8" s="42">
        <v>1462561.52</v>
      </c>
      <c r="E8" s="180">
        <v>1432861.41</v>
      </c>
      <c r="F8" s="183">
        <f>E8/C8</f>
        <v>1.2541678944783738</v>
      </c>
      <c r="G8" s="183">
        <f>E8/D8</f>
        <v>0.97969308668807309</v>
      </c>
    </row>
    <row r="9" spans="2:7" s="69" customFormat="1" x14ac:dyDescent="0.25">
      <c r="B9" s="26" t="s">
        <v>52</v>
      </c>
      <c r="C9" s="42">
        <v>54459.95</v>
      </c>
      <c r="D9" s="42">
        <v>58525.65</v>
      </c>
      <c r="E9" s="180">
        <v>57764.3</v>
      </c>
      <c r="F9" s="183">
        <f>E9/C9</f>
        <v>1.0606748629038405</v>
      </c>
      <c r="G9" s="183">
        <f>E9/D9</f>
        <v>0.98699117395535119</v>
      </c>
    </row>
  </sheetData>
  <mergeCells count="1">
    <mergeCell ref="B2:G2"/>
  </mergeCells>
  <pageMargins left="0.7" right="0.7" top="0.75" bottom="0.75" header="0.3" footer="0.3"/>
  <pageSetup paperSize="9"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16"/>
  <sheetViews>
    <sheetView workbookViewId="0">
      <selection activeCell="H9" sqref="H9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8.42578125" customWidth="1"/>
    <col min="5" max="5" width="5.42578125" bestFit="1" customWidth="1"/>
    <col min="6" max="9" width="25.28515625" customWidth="1"/>
    <col min="10" max="11" width="15.7109375" customWidth="1"/>
  </cols>
  <sheetData>
    <row r="1" spans="2:11" ht="18" customHeight="1" x14ac:dyDescent="0.25">
      <c r="B1" s="12"/>
      <c r="C1" s="12"/>
      <c r="D1" s="12"/>
      <c r="E1" s="12"/>
      <c r="F1" s="12"/>
      <c r="G1" s="12"/>
      <c r="H1" s="12"/>
      <c r="I1" s="12"/>
      <c r="J1" s="12"/>
      <c r="K1" s="12"/>
    </row>
    <row r="2" spans="2:11" ht="18" customHeight="1" x14ac:dyDescent="0.25">
      <c r="B2" s="247" t="s">
        <v>48</v>
      </c>
      <c r="C2" s="247"/>
      <c r="D2" s="247"/>
      <c r="E2" s="247"/>
      <c r="F2" s="247"/>
      <c r="G2" s="247"/>
      <c r="H2" s="247"/>
      <c r="I2" s="247"/>
      <c r="J2" s="247"/>
      <c r="K2" s="247"/>
    </row>
    <row r="3" spans="2:11" ht="15.75" customHeight="1" x14ac:dyDescent="0.25">
      <c r="B3" s="247" t="s">
        <v>32</v>
      </c>
      <c r="C3" s="247"/>
      <c r="D3" s="247"/>
      <c r="E3" s="247"/>
      <c r="F3" s="247"/>
      <c r="G3" s="247"/>
      <c r="H3" s="247"/>
      <c r="I3" s="247"/>
      <c r="J3" s="247"/>
      <c r="K3" s="247"/>
    </row>
    <row r="4" spans="2:11" ht="18" x14ac:dyDescent="0.25">
      <c r="B4" s="12"/>
      <c r="C4" s="12"/>
      <c r="D4" s="12"/>
      <c r="E4" s="12"/>
      <c r="F4" s="12"/>
      <c r="G4" s="12"/>
      <c r="H4" s="12"/>
      <c r="I4" s="2"/>
      <c r="J4" s="2"/>
      <c r="K4" s="2"/>
    </row>
    <row r="5" spans="2:11" ht="25.5" customHeight="1" x14ac:dyDescent="0.25">
      <c r="B5" s="248" t="s">
        <v>6</v>
      </c>
      <c r="C5" s="249"/>
      <c r="D5" s="249"/>
      <c r="E5" s="249"/>
      <c r="F5" s="250"/>
      <c r="G5" s="30" t="s">
        <v>49</v>
      </c>
      <c r="H5" s="29" t="s">
        <v>279</v>
      </c>
      <c r="I5" s="30" t="s">
        <v>290</v>
      </c>
      <c r="J5" s="30" t="s">
        <v>14</v>
      </c>
      <c r="K5" s="30" t="s">
        <v>40</v>
      </c>
    </row>
    <row r="6" spans="2:11" x14ac:dyDescent="0.25">
      <c r="B6" s="248">
        <v>1</v>
      </c>
      <c r="C6" s="249"/>
      <c r="D6" s="249"/>
      <c r="E6" s="249"/>
      <c r="F6" s="250"/>
      <c r="G6" s="30">
        <v>2</v>
      </c>
      <c r="H6" s="30">
        <v>3</v>
      </c>
      <c r="I6" s="30">
        <v>4</v>
      </c>
      <c r="J6" s="30" t="s">
        <v>155</v>
      </c>
      <c r="K6" s="30" t="s">
        <v>156</v>
      </c>
    </row>
    <row r="7" spans="2:11" ht="25.5" x14ac:dyDescent="0.25">
      <c r="B7" s="4">
        <v>8</v>
      </c>
      <c r="C7" s="4"/>
      <c r="D7" s="4"/>
      <c r="E7" s="4"/>
      <c r="F7" s="4" t="s">
        <v>7</v>
      </c>
      <c r="G7" s="3"/>
      <c r="H7" s="3"/>
      <c r="I7" s="21"/>
      <c r="J7" s="21"/>
      <c r="K7" s="21"/>
    </row>
    <row r="8" spans="2:11" x14ac:dyDescent="0.25">
      <c r="B8" s="4"/>
      <c r="C8" s="9">
        <v>84</v>
      </c>
      <c r="D8" s="9"/>
      <c r="E8" s="9"/>
      <c r="F8" s="9" t="s">
        <v>11</v>
      </c>
      <c r="G8" s="3"/>
      <c r="H8" s="3"/>
      <c r="I8" s="21"/>
      <c r="J8" s="21"/>
      <c r="K8" s="21"/>
    </row>
    <row r="9" spans="2:11" ht="51" x14ac:dyDescent="0.25">
      <c r="B9" s="5"/>
      <c r="C9" s="5"/>
      <c r="D9" s="5">
        <v>841</v>
      </c>
      <c r="E9" s="5"/>
      <c r="F9" s="22" t="s">
        <v>33</v>
      </c>
      <c r="G9" s="3"/>
      <c r="H9" s="3"/>
      <c r="I9" s="21"/>
      <c r="J9" s="21"/>
      <c r="K9" s="21"/>
    </row>
    <row r="10" spans="2:11" ht="25.5" x14ac:dyDescent="0.25">
      <c r="B10" s="5"/>
      <c r="C10" s="5"/>
      <c r="D10" s="5"/>
      <c r="E10" s="5">
        <v>8413</v>
      </c>
      <c r="F10" s="22" t="s">
        <v>34</v>
      </c>
      <c r="G10" s="3"/>
      <c r="H10" s="3"/>
      <c r="I10" s="21"/>
      <c r="J10" s="21"/>
      <c r="K10" s="21"/>
    </row>
    <row r="11" spans="2:11" x14ac:dyDescent="0.25">
      <c r="B11" s="5"/>
      <c r="C11" s="5"/>
      <c r="D11" s="5"/>
      <c r="E11" s="6" t="s">
        <v>18</v>
      </c>
      <c r="F11" s="11"/>
      <c r="G11" s="3"/>
      <c r="H11" s="3"/>
      <c r="I11" s="21"/>
      <c r="J11" s="21"/>
      <c r="K11" s="21"/>
    </row>
    <row r="12" spans="2:11" ht="25.5" x14ac:dyDescent="0.25">
      <c r="B12" s="7">
        <v>5</v>
      </c>
      <c r="C12" s="8"/>
      <c r="D12" s="8"/>
      <c r="E12" s="8"/>
      <c r="F12" s="15" t="s">
        <v>8</v>
      </c>
      <c r="G12" s="3"/>
      <c r="H12" s="3"/>
      <c r="I12" s="21"/>
      <c r="J12" s="21"/>
      <c r="K12" s="21"/>
    </row>
    <row r="13" spans="2:11" ht="25.5" x14ac:dyDescent="0.25">
      <c r="B13" s="9"/>
      <c r="C13" s="9">
        <v>54</v>
      </c>
      <c r="D13" s="9"/>
      <c r="E13" s="9"/>
      <c r="F13" s="16" t="s">
        <v>12</v>
      </c>
      <c r="G13" s="3"/>
      <c r="H13" s="3"/>
      <c r="I13" s="21"/>
      <c r="J13" s="21"/>
      <c r="K13" s="21"/>
    </row>
    <row r="14" spans="2:11" ht="63.75" x14ac:dyDescent="0.25">
      <c r="B14" s="9"/>
      <c r="C14" s="9"/>
      <c r="D14" s="9">
        <v>541</v>
      </c>
      <c r="E14" s="22"/>
      <c r="F14" s="22" t="s">
        <v>35</v>
      </c>
      <c r="G14" s="3"/>
      <c r="H14" s="3"/>
      <c r="I14" s="21"/>
      <c r="J14" s="21"/>
      <c r="K14" s="21"/>
    </row>
    <row r="15" spans="2:11" ht="38.25" x14ac:dyDescent="0.25">
      <c r="B15" s="9"/>
      <c r="C15" s="9"/>
      <c r="D15" s="9"/>
      <c r="E15" s="22">
        <v>5413</v>
      </c>
      <c r="F15" s="22" t="s">
        <v>36</v>
      </c>
      <c r="G15" s="3"/>
      <c r="H15" s="3"/>
      <c r="I15" s="21"/>
      <c r="J15" s="21"/>
      <c r="K15" s="21"/>
    </row>
    <row r="16" spans="2:11" x14ac:dyDescent="0.25">
      <c r="B16" s="10" t="s">
        <v>13</v>
      </c>
      <c r="C16" s="8"/>
      <c r="D16" s="8"/>
      <c r="E16" s="8"/>
      <c r="F16" s="15" t="s">
        <v>18</v>
      </c>
      <c r="G16" s="3"/>
      <c r="H16" s="3"/>
      <c r="I16" s="21"/>
      <c r="J16" s="21"/>
      <c r="K16" s="21"/>
    </row>
  </sheetData>
  <mergeCells count="4">
    <mergeCell ref="B5:F5"/>
    <mergeCell ref="B2:K2"/>
    <mergeCell ref="B3:K3"/>
    <mergeCell ref="B6:F6"/>
  </mergeCells>
  <pageMargins left="0.7" right="0.7" top="0.75" bottom="0.75" header="0.3" footer="0.3"/>
  <pageSetup paperSize="9" scale="66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26"/>
  <sheetViews>
    <sheetView workbookViewId="0">
      <selection activeCell="E10" sqref="E10"/>
    </sheetView>
  </sheetViews>
  <sheetFormatPr defaultRowHeight="15" x14ac:dyDescent="0.25"/>
  <cols>
    <col min="2" max="2" width="37.7109375" customWidth="1"/>
    <col min="3" max="5" width="25.28515625" customWidth="1"/>
    <col min="6" max="7" width="15.7109375" customWidth="1"/>
  </cols>
  <sheetData>
    <row r="1" spans="2:7" ht="18" x14ac:dyDescent="0.25">
      <c r="B1" s="12"/>
      <c r="C1" s="12"/>
      <c r="D1" s="12"/>
      <c r="E1" s="2"/>
      <c r="F1" s="2"/>
      <c r="G1" s="2"/>
    </row>
    <row r="2" spans="2:7" ht="15.75" customHeight="1" x14ac:dyDescent="0.25">
      <c r="B2" s="247" t="s">
        <v>37</v>
      </c>
      <c r="C2" s="247"/>
      <c r="D2" s="247"/>
      <c r="E2" s="247"/>
      <c r="F2" s="247"/>
      <c r="G2" s="247"/>
    </row>
    <row r="3" spans="2:7" ht="18" x14ac:dyDescent="0.25">
      <c r="B3" s="12"/>
      <c r="C3" s="12"/>
      <c r="D3" s="12"/>
      <c r="E3" s="2"/>
      <c r="F3" s="2"/>
      <c r="G3" s="2"/>
    </row>
    <row r="4" spans="2:7" ht="25.5" x14ac:dyDescent="0.25">
      <c r="B4" s="29" t="s">
        <v>6</v>
      </c>
      <c r="C4" s="29" t="s">
        <v>49</v>
      </c>
      <c r="D4" s="29" t="s">
        <v>279</v>
      </c>
      <c r="E4" s="29" t="s">
        <v>290</v>
      </c>
      <c r="F4" s="29" t="s">
        <v>14</v>
      </c>
      <c r="G4" s="29" t="s">
        <v>40</v>
      </c>
    </row>
    <row r="5" spans="2:7" x14ac:dyDescent="0.25">
      <c r="B5" s="29">
        <v>1</v>
      </c>
      <c r="C5" s="29">
        <v>2</v>
      </c>
      <c r="D5" s="29">
        <v>3</v>
      </c>
      <c r="E5" s="29">
        <v>4</v>
      </c>
      <c r="F5" s="29" t="s">
        <v>155</v>
      </c>
      <c r="G5" s="29" t="s">
        <v>156</v>
      </c>
    </row>
    <row r="6" spans="2:7" x14ac:dyDescent="0.25">
      <c r="B6" s="4" t="s">
        <v>38</v>
      </c>
      <c r="C6" s="3"/>
      <c r="D6" s="3"/>
      <c r="E6" s="21"/>
      <c r="F6" s="21"/>
      <c r="G6" s="21"/>
    </row>
    <row r="7" spans="2:7" x14ac:dyDescent="0.25">
      <c r="B7" s="4" t="s">
        <v>29</v>
      </c>
      <c r="C7" s="3"/>
      <c r="D7" s="3"/>
      <c r="E7" s="21"/>
      <c r="F7" s="21"/>
      <c r="G7" s="21"/>
    </row>
    <row r="8" spans="2:7" x14ac:dyDescent="0.25">
      <c r="B8" s="25" t="s">
        <v>28</v>
      </c>
      <c r="C8" s="3"/>
      <c r="D8" s="3"/>
      <c r="E8" s="21"/>
      <c r="F8" s="21"/>
      <c r="G8" s="21"/>
    </row>
    <row r="9" spans="2:7" x14ac:dyDescent="0.25">
      <c r="B9" s="24" t="s">
        <v>27</v>
      </c>
      <c r="C9" s="3"/>
      <c r="D9" s="3"/>
      <c r="E9" s="21"/>
      <c r="F9" s="21"/>
      <c r="G9" s="21"/>
    </row>
    <row r="10" spans="2:7" x14ac:dyDescent="0.25">
      <c r="B10" s="24" t="s">
        <v>18</v>
      </c>
      <c r="C10" s="3"/>
      <c r="D10" s="3"/>
      <c r="E10" s="21"/>
      <c r="F10" s="21"/>
      <c r="G10" s="21"/>
    </row>
    <row r="11" spans="2:7" x14ac:dyDescent="0.25">
      <c r="B11" s="4" t="s">
        <v>26</v>
      </c>
      <c r="C11" s="3"/>
      <c r="D11" s="3"/>
      <c r="E11" s="21"/>
      <c r="F11" s="21"/>
      <c r="G11" s="21"/>
    </row>
    <row r="12" spans="2:7" x14ac:dyDescent="0.25">
      <c r="B12" s="23" t="s">
        <v>25</v>
      </c>
      <c r="C12" s="3"/>
      <c r="D12" s="3"/>
      <c r="E12" s="21"/>
      <c r="F12" s="21"/>
      <c r="G12" s="21"/>
    </row>
    <row r="13" spans="2:7" x14ac:dyDescent="0.25">
      <c r="B13" s="4" t="s">
        <v>24</v>
      </c>
      <c r="C13" s="3"/>
      <c r="D13" s="3"/>
      <c r="E13" s="21"/>
      <c r="F13" s="21"/>
      <c r="G13" s="21"/>
    </row>
    <row r="14" spans="2:7" x14ac:dyDescent="0.25">
      <c r="B14" s="23" t="s">
        <v>23</v>
      </c>
      <c r="C14" s="3"/>
      <c r="D14" s="3"/>
      <c r="E14" s="21"/>
      <c r="F14" s="21"/>
      <c r="G14" s="21"/>
    </row>
    <row r="15" spans="2:7" x14ac:dyDescent="0.25">
      <c r="B15" s="9" t="s">
        <v>13</v>
      </c>
      <c r="C15" s="3"/>
      <c r="D15" s="3"/>
      <c r="E15" s="21"/>
      <c r="F15" s="21"/>
      <c r="G15" s="21"/>
    </row>
    <row r="16" spans="2:7" x14ac:dyDescent="0.25">
      <c r="B16" s="23"/>
      <c r="C16" s="3"/>
      <c r="D16" s="3"/>
      <c r="E16" s="21"/>
      <c r="F16" s="21"/>
      <c r="G16" s="21"/>
    </row>
    <row r="17" spans="2:7" ht="15.75" customHeight="1" x14ac:dyDescent="0.25">
      <c r="B17" s="4" t="s">
        <v>39</v>
      </c>
      <c r="C17" s="3"/>
      <c r="D17" s="3"/>
      <c r="E17" s="21"/>
      <c r="F17" s="21"/>
      <c r="G17" s="21"/>
    </row>
    <row r="18" spans="2:7" ht="15.75" customHeight="1" x14ac:dyDescent="0.25">
      <c r="B18" s="4" t="s">
        <v>29</v>
      </c>
      <c r="C18" s="3"/>
      <c r="D18" s="3"/>
      <c r="E18" s="21"/>
      <c r="F18" s="21"/>
      <c r="G18" s="21"/>
    </row>
    <row r="19" spans="2:7" x14ac:dyDescent="0.25">
      <c r="B19" s="25" t="s">
        <v>28</v>
      </c>
      <c r="C19" s="3"/>
      <c r="D19" s="3"/>
      <c r="E19" s="21"/>
      <c r="F19" s="21"/>
      <c r="G19" s="21"/>
    </row>
    <row r="20" spans="2:7" x14ac:dyDescent="0.25">
      <c r="B20" s="24" t="s">
        <v>27</v>
      </c>
      <c r="C20" s="3"/>
      <c r="D20" s="3"/>
      <c r="E20" s="21"/>
      <c r="F20" s="21"/>
      <c r="G20" s="21"/>
    </row>
    <row r="21" spans="2:7" x14ac:dyDescent="0.25">
      <c r="B21" s="24" t="s">
        <v>18</v>
      </c>
      <c r="C21" s="3"/>
      <c r="D21" s="3"/>
      <c r="E21" s="21"/>
      <c r="F21" s="21"/>
      <c r="G21" s="21"/>
    </row>
    <row r="22" spans="2:7" x14ac:dyDescent="0.25">
      <c r="B22" s="4" t="s">
        <v>26</v>
      </c>
      <c r="C22" s="3"/>
      <c r="D22" s="3"/>
      <c r="E22" s="21"/>
      <c r="F22" s="21"/>
      <c r="G22" s="21"/>
    </row>
    <row r="23" spans="2:7" x14ac:dyDescent="0.25">
      <c r="B23" s="23" t="s">
        <v>25</v>
      </c>
      <c r="C23" s="3"/>
      <c r="D23" s="3"/>
      <c r="E23" s="21"/>
      <c r="F23" s="21"/>
      <c r="G23" s="21"/>
    </row>
    <row r="24" spans="2:7" x14ac:dyDescent="0.25">
      <c r="B24" s="4" t="s">
        <v>24</v>
      </c>
      <c r="C24" s="3"/>
      <c r="D24" s="3"/>
      <c r="E24" s="21"/>
      <c r="F24" s="21"/>
      <c r="G24" s="21"/>
    </row>
    <row r="25" spans="2:7" x14ac:dyDescent="0.25">
      <c r="B25" s="23" t="s">
        <v>23</v>
      </c>
      <c r="C25" s="3"/>
      <c r="D25" s="3"/>
      <c r="E25" s="21"/>
      <c r="F25" s="21"/>
      <c r="G25" s="21"/>
    </row>
    <row r="26" spans="2:7" x14ac:dyDescent="0.25">
      <c r="B26" s="9" t="s">
        <v>13</v>
      </c>
      <c r="C26" s="3"/>
      <c r="D26" s="3"/>
      <c r="E26" s="21"/>
      <c r="F26" s="21"/>
      <c r="G26" s="21"/>
    </row>
  </sheetData>
  <mergeCells count="1">
    <mergeCell ref="B2:G2"/>
  </mergeCells>
  <pageMargins left="0.7" right="0.7" top="0.75" bottom="0.75" header="0.3" footer="0.3"/>
  <pageSetup paperSize="9" scale="73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21"/>
  <sheetViews>
    <sheetView tabSelected="1" topLeftCell="A136" workbookViewId="0">
      <selection activeCell="G155" sqref="G155"/>
    </sheetView>
  </sheetViews>
  <sheetFormatPr defaultRowHeight="15" x14ac:dyDescent="0.25"/>
  <cols>
    <col min="1" max="2" width="10" customWidth="1"/>
    <col min="3" max="3" width="37.7109375" customWidth="1"/>
    <col min="4" max="4" width="14.7109375" customWidth="1"/>
    <col min="5" max="5" width="13.85546875" customWidth="1"/>
    <col min="6" max="7" width="16.85546875" customWidth="1"/>
    <col min="8" max="8" width="14.42578125" customWidth="1"/>
  </cols>
  <sheetData>
    <row r="1" spans="1:8" ht="15" customHeight="1" x14ac:dyDescent="0.25">
      <c r="A1" s="258" t="s">
        <v>275</v>
      </c>
      <c r="B1" s="258"/>
      <c r="C1" s="258"/>
      <c r="D1" s="258"/>
      <c r="E1" s="258"/>
      <c r="F1" s="258"/>
      <c r="G1" s="258"/>
      <c r="H1" s="258"/>
    </row>
    <row r="2" spans="1:8" ht="15" customHeight="1" x14ac:dyDescent="0.25">
      <c r="A2" s="259" t="s">
        <v>53</v>
      </c>
      <c r="B2" s="260"/>
      <c r="C2" s="260"/>
      <c r="D2" s="260"/>
      <c r="E2" s="260"/>
      <c r="F2" s="260"/>
      <c r="G2" s="260"/>
      <c r="H2" s="261"/>
    </row>
    <row r="3" spans="1:8" ht="15" customHeight="1" x14ac:dyDescent="0.25">
      <c r="A3" s="262" t="s">
        <v>54</v>
      </c>
      <c r="B3" s="262"/>
      <c r="C3" s="262"/>
      <c r="D3" s="262"/>
      <c r="E3" s="262"/>
      <c r="F3" s="262"/>
      <c r="G3" s="262"/>
      <c r="H3" s="262"/>
    </row>
    <row r="4" spans="1:8" ht="36" x14ac:dyDescent="0.25">
      <c r="A4" s="267" t="s">
        <v>55</v>
      </c>
      <c r="B4" s="268"/>
      <c r="C4" s="77" t="s">
        <v>56</v>
      </c>
      <c r="D4" s="77" t="s">
        <v>294</v>
      </c>
      <c r="E4" s="77" t="s">
        <v>295</v>
      </c>
      <c r="F4" s="77" t="s">
        <v>296</v>
      </c>
      <c r="G4" s="77" t="s">
        <v>162</v>
      </c>
      <c r="H4" s="77" t="s">
        <v>57</v>
      </c>
    </row>
    <row r="5" spans="1:8" x14ac:dyDescent="0.25">
      <c r="A5" s="267">
        <v>1</v>
      </c>
      <c r="B5" s="268"/>
      <c r="C5" s="77">
        <v>2</v>
      </c>
      <c r="D5" s="77">
        <v>3</v>
      </c>
      <c r="E5" s="77">
        <v>4</v>
      </c>
      <c r="F5" s="77">
        <v>5</v>
      </c>
      <c r="G5" s="77" t="s">
        <v>163</v>
      </c>
      <c r="H5" s="77" t="s">
        <v>16</v>
      </c>
    </row>
    <row r="6" spans="1:8" x14ac:dyDescent="0.25">
      <c r="A6" s="263" t="s">
        <v>164</v>
      </c>
      <c r="B6" s="263"/>
      <c r="C6" s="263"/>
      <c r="D6" s="78">
        <f>D11+D44+D123+D129+D155+D161+D181+D187</f>
        <v>1196939.6900000004</v>
      </c>
      <c r="E6" s="78">
        <f>E7</f>
        <v>1521087.17</v>
      </c>
      <c r="F6" s="78">
        <f>F7</f>
        <v>1490625.71</v>
      </c>
      <c r="G6" s="79">
        <f>F6/D6</f>
        <v>1.2453640918198638</v>
      </c>
      <c r="H6" s="79">
        <f>F6/E6</f>
        <v>0.97997388933337726</v>
      </c>
    </row>
    <row r="7" spans="1:8" x14ac:dyDescent="0.25">
      <c r="A7" s="264" t="s">
        <v>165</v>
      </c>
      <c r="B7" s="265"/>
      <c r="C7" s="266"/>
      <c r="D7" s="78">
        <f t="shared" ref="D7:F9" si="0">D8</f>
        <v>1196939.6900000004</v>
      </c>
      <c r="E7" s="78">
        <f t="shared" si="0"/>
        <v>1521087.17</v>
      </c>
      <c r="F7" s="78">
        <f t="shared" si="0"/>
        <v>1490625.71</v>
      </c>
      <c r="G7" s="79">
        <f t="shared" ref="G7:G70" si="1">F7/D7</f>
        <v>1.2453640918198638</v>
      </c>
      <c r="H7" s="79">
        <f t="shared" ref="H7:H70" si="2">F7/E7</f>
        <v>0.97997388933337726</v>
      </c>
    </row>
    <row r="8" spans="1:8" ht="22.5" customHeight="1" x14ac:dyDescent="0.25">
      <c r="A8" s="264" t="s">
        <v>166</v>
      </c>
      <c r="B8" s="265"/>
      <c r="C8" s="266"/>
      <c r="D8" s="78">
        <f t="shared" si="0"/>
        <v>1196939.6900000004</v>
      </c>
      <c r="E8" s="78">
        <f t="shared" si="0"/>
        <v>1521087.17</v>
      </c>
      <c r="F8" s="78">
        <f t="shared" si="0"/>
        <v>1490625.71</v>
      </c>
      <c r="G8" s="79">
        <f t="shared" si="1"/>
        <v>1.2453640918198638</v>
      </c>
      <c r="H8" s="79">
        <f t="shared" si="2"/>
        <v>0.97997388933337726</v>
      </c>
    </row>
    <row r="9" spans="1:8" x14ac:dyDescent="0.25">
      <c r="A9" s="264" t="s">
        <v>167</v>
      </c>
      <c r="B9" s="265"/>
      <c r="C9" s="266"/>
      <c r="D9" s="78">
        <f t="shared" si="0"/>
        <v>1196939.6900000004</v>
      </c>
      <c r="E9" s="78">
        <f t="shared" si="0"/>
        <v>1521087.17</v>
      </c>
      <c r="F9" s="78">
        <f t="shared" si="0"/>
        <v>1490625.71</v>
      </c>
      <c r="G9" s="79">
        <f t="shared" si="1"/>
        <v>1.2453640918198638</v>
      </c>
      <c r="H9" s="79">
        <f t="shared" si="2"/>
        <v>0.97997388933337726</v>
      </c>
    </row>
    <row r="10" spans="1:8" x14ac:dyDescent="0.25">
      <c r="A10" s="263" t="s">
        <v>160</v>
      </c>
      <c r="B10" s="263"/>
      <c r="C10" s="263"/>
      <c r="D10" s="78">
        <f>D11+D44+D123+D129+D155+D161+D181+D187</f>
        <v>1196939.6900000004</v>
      </c>
      <c r="E10" s="78">
        <f>E11+E44+E123+E129+E155+E161+E181+E187+E193</f>
        <v>1521087.17</v>
      </c>
      <c r="F10" s="78">
        <f>F11+F44+F123+F129+F155+F161+F181+F187+F193</f>
        <v>1490625.71</v>
      </c>
      <c r="G10" s="79">
        <f t="shared" si="1"/>
        <v>1.2453640918198638</v>
      </c>
      <c r="H10" s="79">
        <f t="shared" si="2"/>
        <v>0.97997388933337726</v>
      </c>
    </row>
    <row r="11" spans="1:8" x14ac:dyDescent="0.25">
      <c r="A11" s="255" t="s">
        <v>161</v>
      </c>
      <c r="B11" s="255"/>
      <c r="C11" s="255"/>
      <c r="D11" s="80">
        <f t="shared" ref="D11:F12" si="3">D12</f>
        <v>37863.58</v>
      </c>
      <c r="E11" s="80">
        <f t="shared" si="3"/>
        <v>39062.990000000005</v>
      </c>
      <c r="F11" s="80">
        <f t="shared" si="3"/>
        <v>40251.310000000005</v>
      </c>
      <c r="G11" s="198">
        <f t="shared" si="1"/>
        <v>1.0630613903915056</v>
      </c>
      <c r="H11" s="198">
        <f t="shared" si="2"/>
        <v>1.0304206104038631</v>
      </c>
    </row>
    <row r="12" spans="1:8" x14ac:dyDescent="0.25">
      <c r="A12" s="256" t="s">
        <v>159</v>
      </c>
      <c r="B12" s="256"/>
      <c r="C12" s="256"/>
      <c r="D12" s="81">
        <f t="shared" si="3"/>
        <v>37863.58</v>
      </c>
      <c r="E12" s="81">
        <f t="shared" si="3"/>
        <v>39062.990000000005</v>
      </c>
      <c r="F12" s="201">
        <f t="shared" si="3"/>
        <v>40251.310000000005</v>
      </c>
      <c r="G12" s="202">
        <f t="shared" si="1"/>
        <v>1.0630613903915056</v>
      </c>
      <c r="H12" s="202">
        <f t="shared" si="2"/>
        <v>1.0304206104038631</v>
      </c>
    </row>
    <row r="13" spans="1:8" ht="16.5" customHeight="1" x14ac:dyDescent="0.25">
      <c r="A13" s="82">
        <v>3</v>
      </c>
      <c r="B13" s="82" t="s">
        <v>168</v>
      </c>
      <c r="C13" s="83" t="s">
        <v>58</v>
      </c>
      <c r="D13" s="84">
        <f>D14+D17+D40</f>
        <v>37863.58</v>
      </c>
      <c r="E13" s="84">
        <f>E14+E17+E40</f>
        <v>39062.990000000005</v>
      </c>
      <c r="F13" s="84">
        <f>F14+F17+F40</f>
        <v>40251.310000000005</v>
      </c>
      <c r="G13" s="203">
        <f t="shared" si="1"/>
        <v>1.0630613903915056</v>
      </c>
      <c r="H13" s="203">
        <f t="shared" si="2"/>
        <v>1.0304206104038631</v>
      </c>
    </row>
    <row r="14" spans="1:8" x14ac:dyDescent="0.25">
      <c r="A14" s="85">
        <v>31</v>
      </c>
      <c r="B14" s="85"/>
      <c r="C14" s="86" t="s">
        <v>140</v>
      </c>
      <c r="D14" s="87">
        <f t="shared" ref="D14:F15" si="4">D15</f>
        <v>530.9</v>
      </c>
      <c r="E14" s="87">
        <f t="shared" si="4"/>
        <v>530.9</v>
      </c>
      <c r="F14" s="87">
        <f t="shared" si="4"/>
        <v>530.9</v>
      </c>
      <c r="G14" s="197">
        <f t="shared" si="1"/>
        <v>1</v>
      </c>
      <c r="H14" s="197">
        <f t="shared" si="2"/>
        <v>1</v>
      </c>
    </row>
    <row r="15" spans="1:8" s="75" customFormat="1" x14ac:dyDescent="0.25">
      <c r="A15" s="88">
        <v>312</v>
      </c>
      <c r="B15" s="88"/>
      <c r="C15" s="95" t="s">
        <v>84</v>
      </c>
      <c r="D15" s="96">
        <f t="shared" si="4"/>
        <v>530.9</v>
      </c>
      <c r="E15" s="96">
        <f t="shared" si="4"/>
        <v>530.9</v>
      </c>
      <c r="F15" s="111">
        <f>F16</f>
        <v>530.9</v>
      </c>
      <c r="G15" s="204">
        <f t="shared" si="1"/>
        <v>1</v>
      </c>
      <c r="H15" s="204">
        <f t="shared" si="2"/>
        <v>1</v>
      </c>
    </row>
    <row r="16" spans="1:8" s="55" customFormat="1" x14ac:dyDescent="0.25">
      <c r="A16" s="92">
        <v>3121</v>
      </c>
      <c r="B16" s="92" t="s">
        <v>169</v>
      </c>
      <c r="C16" s="93" t="s">
        <v>84</v>
      </c>
      <c r="D16" s="94">
        <v>530.9</v>
      </c>
      <c r="E16" s="94">
        <v>530.9</v>
      </c>
      <c r="F16" s="94">
        <v>530.9</v>
      </c>
      <c r="G16" s="204">
        <f t="shared" si="1"/>
        <v>1</v>
      </c>
      <c r="H16" s="204">
        <f t="shared" si="2"/>
        <v>1</v>
      </c>
    </row>
    <row r="17" spans="1:8" x14ac:dyDescent="0.25">
      <c r="A17" s="85">
        <v>32</v>
      </c>
      <c r="B17" s="85"/>
      <c r="C17" s="86" t="s">
        <v>10</v>
      </c>
      <c r="D17" s="87">
        <f>SUM(D18+D22+D27+D34)</f>
        <v>37332.68</v>
      </c>
      <c r="E17" s="87">
        <f>E18+E22+E27+E34</f>
        <v>38532.090000000004</v>
      </c>
      <c r="F17" s="87">
        <f>F18+F22+F27+F34</f>
        <v>39720.410000000003</v>
      </c>
      <c r="G17" s="197">
        <f t="shared" si="1"/>
        <v>1.0639581728394534</v>
      </c>
      <c r="H17" s="197">
        <f t="shared" si="2"/>
        <v>1.0308397494140598</v>
      </c>
    </row>
    <row r="18" spans="1:8" s="75" customFormat="1" x14ac:dyDescent="0.25">
      <c r="A18" s="88">
        <v>321</v>
      </c>
      <c r="B18" s="88"/>
      <c r="C18" s="95" t="s">
        <v>21</v>
      </c>
      <c r="D18" s="96">
        <f>SUM(D19:D21)</f>
        <v>3190.87</v>
      </c>
      <c r="E18" s="96">
        <f>SUM(E19:E21)</f>
        <v>3052.92</v>
      </c>
      <c r="F18" s="111">
        <f>SUM(F19:F21)</f>
        <v>2885.2000000000003</v>
      </c>
      <c r="G18" s="204">
        <f t="shared" si="1"/>
        <v>0.90420480934666736</v>
      </c>
      <c r="H18" s="204">
        <f t="shared" si="2"/>
        <v>0.94506243203228391</v>
      </c>
    </row>
    <row r="19" spans="1:8" s="55" customFormat="1" ht="15.75" customHeight="1" x14ac:dyDescent="0.25">
      <c r="A19" s="97">
        <v>3211</v>
      </c>
      <c r="B19" s="97" t="s">
        <v>170</v>
      </c>
      <c r="C19" s="93" t="s">
        <v>22</v>
      </c>
      <c r="D19" s="94">
        <v>2409.7399999999998</v>
      </c>
      <c r="E19" s="94">
        <v>2260</v>
      </c>
      <c r="F19" s="94">
        <v>2247.7600000000002</v>
      </c>
      <c r="G19" s="204">
        <f t="shared" si="1"/>
        <v>0.93278112991443074</v>
      </c>
      <c r="H19" s="204">
        <f t="shared" si="2"/>
        <v>0.99458407079646027</v>
      </c>
    </row>
    <row r="20" spans="1:8" s="55" customFormat="1" ht="16.5" customHeight="1" x14ac:dyDescent="0.25">
      <c r="A20" s="97">
        <v>3213</v>
      </c>
      <c r="B20" s="97" t="s">
        <v>171</v>
      </c>
      <c r="C20" s="93" t="s">
        <v>59</v>
      </c>
      <c r="D20" s="94">
        <v>460.19</v>
      </c>
      <c r="E20" s="94">
        <v>423.75</v>
      </c>
      <c r="F20" s="94">
        <v>353.75</v>
      </c>
      <c r="G20" s="204">
        <f t="shared" si="1"/>
        <v>0.76870423086116602</v>
      </c>
      <c r="H20" s="204">
        <f t="shared" si="2"/>
        <v>0.83480825958702065</v>
      </c>
    </row>
    <row r="21" spans="1:8" s="55" customFormat="1" ht="16.5" customHeight="1" x14ac:dyDescent="0.25">
      <c r="A21" s="98">
        <v>3214</v>
      </c>
      <c r="B21" s="98" t="s">
        <v>172</v>
      </c>
      <c r="C21" s="99" t="s">
        <v>173</v>
      </c>
      <c r="D21" s="100">
        <v>320.94</v>
      </c>
      <c r="E21" s="100">
        <v>369.17</v>
      </c>
      <c r="F21" s="100">
        <v>283.69</v>
      </c>
      <c r="G21" s="204">
        <f t="shared" si="1"/>
        <v>0.88393469184271201</v>
      </c>
      <c r="H21" s="204">
        <f t="shared" si="2"/>
        <v>0.76845355798141779</v>
      </c>
    </row>
    <row r="22" spans="1:8" s="74" customFormat="1" x14ac:dyDescent="0.25">
      <c r="A22" s="101">
        <v>322</v>
      </c>
      <c r="B22" s="101"/>
      <c r="C22" s="95" t="s">
        <v>60</v>
      </c>
      <c r="D22" s="96">
        <f>SUM(D23:D26)</f>
        <v>16464.5</v>
      </c>
      <c r="E22" s="96">
        <f>SUM(E23:E26)</f>
        <v>14432.730000000001</v>
      </c>
      <c r="F22" s="111">
        <f>SUM(F23:F26)</f>
        <v>15078.380000000001</v>
      </c>
      <c r="G22" s="204">
        <f t="shared" si="1"/>
        <v>0.91581159464301987</v>
      </c>
      <c r="H22" s="204">
        <f t="shared" si="2"/>
        <v>1.0447351263413089</v>
      </c>
    </row>
    <row r="23" spans="1:8" s="55" customFormat="1" ht="18" customHeight="1" x14ac:dyDescent="0.25">
      <c r="A23" s="102">
        <v>3221</v>
      </c>
      <c r="B23" s="102" t="s">
        <v>174</v>
      </c>
      <c r="C23" s="103" t="s">
        <v>61</v>
      </c>
      <c r="D23" s="104">
        <v>9164.69</v>
      </c>
      <c r="E23" s="104">
        <v>8409.35</v>
      </c>
      <c r="F23" s="104">
        <v>8861.25</v>
      </c>
      <c r="G23" s="204">
        <f t="shared" si="1"/>
        <v>0.96689031489335697</v>
      </c>
      <c r="H23" s="204">
        <f t="shared" si="2"/>
        <v>1.0537378037541545</v>
      </c>
    </row>
    <row r="24" spans="1:8" s="55" customFormat="1" x14ac:dyDescent="0.25">
      <c r="A24" s="97">
        <v>3223</v>
      </c>
      <c r="B24" s="97" t="s">
        <v>175</v>
      </c>
      <c r="C24" s="93" t="s">
        <v>63</v>
      </c>
      <c r="D24" s="94">
        <v>6736.19</v>
      </c>
      <c r="E24" s="94">
        <v>5182.1899999999996</v>
      </c>
      <c r="F24" s="94">
        <v>5381.34</v>
      </c>
      <c r="G24" s="204">
        <f t="shared" si="1"/>
        <v>0.79886998436801815</v>
      </c>
      <c r="H24" s="204">
        <f t="shared" si="2"/>
        <v>1.0384296986409223</v>
      </c>
    </row>
    <row r="25" spans="1:8" s="55" customFormat="1" x14ac:dyDescent="0.25">
      <c r="A25" s="97">
        <v>3225</v>
      </c>
      <c r="B25" s="97" t="s">
        <v>176</v>
      </c>
      <c r="C25" s="93" t="s">
        <v>64</v>
      </c>
      <c r="D25" s="94">
        <v>298.17</v>
      </c>
      <c r="E25" s="94">
        <v>620</v>
      </c>
      <c r="F25" s="94">
        <v>614.6</v>
      </c>
      <c r="G25" s="204">
        <f t="shared" si="1"/>
        <v>2.0612402320823691</v>
      </c>
      <c r="H25" s="204">
        <f t="shared" si="2"/>
        <v>0.9912903225806452</v>
      </c>
    </row>
    <row r="26" spans="1:8" s="55" customFormat="1" x14ac:dyDescent="0.25">
      <c r="A26" s="97">
        <v>3227</v>
      </c>
      <c r="B26" s="97" t="s">
        <v>177</v>
      </c>
      <c r="C26" s="93" t="s">
        <v>179</v>
      </c>
      <c r="D26" s="94">
        <v>265.45</v>
      </c>
      <c r="E26" s="94">
        <v>221.19</v>
      </c>
      <c r="F26" s="94">
        <v>221.19</v>
      </c>
      <c r="G26" s="204">
        <f t="shared" si="1"/>
        <v>0.83326426822377098</v>
      </c>
      <c r="H26" s="204">
        <f t="shared" si="2"/>
        <v>1</v>
      </c>
    </row>
    <row r="27" spans="1:8" s="75" customFormat="1" ht="18.75" customHeight="1" x14ac:dyDescent="0.25">
      <c r="A27" s="101">
        <v>323</v>
      </c>
      <c r="B27" s="101"/>
      <c r="C27" s="95" t="s">
        <v>65</v>
      </c>
      <c r="D27" s="96">
        <f>SUM(D28:D33)</f>
        <v>14337.73</v>
      </c>
      <c r="E27" s="96">
        <f>SUM(E28:E33)</f>
        <v>17556.900000000001</v>
      </c>
      <c r="F27" s="111">
        <f>SUM(F28:F33)</f>
        <v>18280.690000000002</v>
      </c>
      <c r="G27" s="204">
        <f t="shared" si="1"/>
        <v>1.275005876104516</v>
      </c>
      <c r="H27" s="204">
        <f t="shared" si="2"/>
        <v>1.0412253871697168</v>
      </c>
    </row>
    <row r="28" spans="1:8" s="55" customFormat="1" ht="18.75" customHeight="1" x14ac:dyDescent="0.25">
      <c r="A28" s="97">
        <v>3231</v>
      </c>
      <c r="B28" s="97" t="s">
        <v>178</v>
      </c>
      <c r="C28" s="93" t="s">
        <v>66</v>
      </c>
      <c r="D28" s="94">
        <v>2623.66</v>
      </c>
      <c r="E28" s="94">
        <v>2610</v>
      </c>
      <c r="F28" s="94">
        <v>2625.9</v>
      </c>
      <c r="G28" s="204">
        <f t="shared" si="1"/>
        <v>1.0008537691621628</v>
      </c>
      <c r="H28" s="204">
        <f t="shared" si="2"/>
        <v>1.0060919540229885</v>
      </c>
    </row>
    <row r="29" spans="1:8" s="55" customFormat="1" x14ac:dyDescent="0.25">
      <c r="A29" s="97">
        <v>3234</v>
      </c>
      <c r="B29" s="97" t="s">
        <v>180</v>
      </c>
      <c r="C29" s="93" t="s">
        <v>67</v>
      </c>
      <c r="D29" s="94">
        <v>4794.41</v>
      </c>
      <c r="E29" s="94">
        <v>5819.41</v>
      </c>
      <c r="F29" s="94">
        <v>5705.1</v>
      </c>
      <c r="G29" s="204">
        <f t="shared" si="1"/>
        <v>1.1899482939506636</v>
      </c>
      <c r="H29" s="204">
        <f t="shared" si="2"/>
        <v>0.98035711524020486</v>
      </c>
    </row>
    <row r="30" spans="1:8" s="55" customFormat="1" x14ac:dyDescent="0.25">
      <c r="A30" s="97">
        <v>3236</v>
      </c>
      <c r="B30" s="97" t="s">
        <v>181</v>
      </c>
      <c r="C30" s="93" t="s">
        <v>68</v>
      </c>
      <c r="D30" s="94">
        <v>2874.88</v>
      </c>
      <c r="E30" s="94">
        <v>3950</v>
      </c>
      <c r="F30" s="94">
        <v>3895.36</v>
      </c>
      <c r="G30" s="204">
        <f t="shared" si="1"/>
        <v>1.3549643811219947</v>
      </c>
      <c r="H30" s="204">
        <f t="shared" si="2"/>
        <v>0.98616708860759494</v>
      </c>
    </row>
    <row r="31" spans="1:8" s="55" customFormat="1" x14ac:dyDescent="0.25">
      <c r="A31" s="97">
        <v>3237</v>
      </c>
      <c r="B31" s="97" t="s">
        <v>182</v>
      </c>
      <c r="C31" s="93" t="s">
        <v>69</v>
      </c>
      <c r="D31" s="94">
        <v>0</v>
      </c>
      <c r="E31" s="94">
        <v>125</v>
      </c>
      <c r="F31" s="94">
        <v>125</v>
      </c>
      <c r="G31" s="204" t="e">
        <f t="shared" si="1"/>
        <v>#DIV/0!</v>
      </c>
      <c r="H31" s="204">
        <f t="shared" si="2"/>
        <v>1</v>
      </c>
    </row>
    <row r="32" spans="1:8" s="55" customFormat="1" x14ac:dyDescent="0.25">
      <c r="A32" s="105">
        <v>3238</v>
      </c>
      <c r="B32" s="105" t="s">
        <v>183</v>
      </c>
      <c r="C32" s="90" t="s">
        <v>70</v>
      </c>
      <c r="D32" s="91">
        <v>1191.24</v>
      </c>
      <c r="E32" s="91">
        <v>1322.49</v>
      </c>
      <c r="F32" s="94">
        <v>1430.49</v>
      </c>
      <c r="G32" s="204">
        <f t="shared" si="1"/>
        <v>1.200841140324368</v>
      </c>
      <c r="H32" s="204">
        <f t="shared" si="2"/>
        <v>1.0816641335662274</v>
      </c>
    </row>
    <row r="33" spans="1:8" s="55" customFormat="1" x14ac:dyDescent="0.25">
      <c r="A33" s="105">
        <v>3239</v>
      </c>
      <c r="B33" s="105" t="s">
        <v>184</v>
      </c>
      <c r="C33" s="90" t="s">
        <v>71</v>
      </c>
      <c r="D33" s="91">
        <v>2853.54</v>
      </c>
      <c r="E33" s="91">
        <v>3730</v>
      </c>
      <c r="F33" s="94">
        <v>4498.84</v>
      </c>
      <c r="G33" s="204">
        <f t="shared" si="1"/>
        <v>1.5765820699902577</v>
      </c>
      <c r="H33" s="204">
        <f t="shared" si="2"/>
        <v>1.2061233243967828</v>
      </c>
    </row>
    <row r="34" spans="1:8" s="27" customFormat="1" x14ac:dyDescent="0.25">
      <c r="A34" s="101">
        <v>329</v>
      </c>
      <c r="B34" s="101"/>
      <c r="C34" s="95" t="s">
        <v>72</v>
      </c>
      <c r="D34" s="96">
        <f>SUM(D35:D39)</f>
        <v>3339.58</v>
      </c>
      <c r="E34" s="96">
        <f>SUM(E35:E39)</f>
        <v>3489.54</v>
      </c>
      <c r="F34" s="111">
        <f>SUM(F35:F39)</f>
        <v>3476.1400000000003</v>
      </c>
      <c r="G34" s="204">
        <f t="shared" si="1"/>
        <v>1.0408913695734194</v>
      </c>
      <c r="H34" s="204">
        <f t="shared" si="2"/>
        <v>0.99615995231463184</v>
      </c>
    </row>
    <row r="35" spans="1:8" s="55" customFormat="1" x14ac:dyDescent="0.25">
      <c r="A35" s="105">
        <v>3292</v>
      </c>
      <c r="B35" s="105" t="s">
        <v>185</v>
      </c>
      <c r="C35" s="90" t="s">
        <v>73</v>
      </c>
      <c r="D35" s="91">
        <v>76.64</v>
      </c>
      <c r="E35" s="91">
        <v>160</v>
      </c>
      <c r="F35" s="94">
        <v>0</v>
      </c>
      <c r="G35" s="204">
        <f t="shared" si="1"/>
        <v>0</v>
      </c>
      <c r="H35" s="204">
        <f t="shared" si="2"/>
        <v>0</v>
      </c>
    </row>
    <row r="36" spans="1:8" s="55" customFormat="1" x14ac:dyDescent="0.25">
      <c r="A36" s="105">
        <v>3293</v>
      </c>
      <c r="B36" s="105" t="s">
        <v>186</v>
      </c>
      <c r="C36" s="90" t="s">
        <v>74</v>
      </c>
      <c r="D36" s="91">
        <v>303.22000000000003</v>
      </c>
      <c r="E36" s="91">
        <v>250</v>
      </c>
      <c r="F36" s="94">
        <v>215.17</v>
      </c>
      <c r="G36" s="204">
        <f t="shared" si="1"/>
        <v>0.70961677989578509</v>
      </c>
      <c r="H36" s="204">
        <f t="shared" si="2"/>
        <v>0.86068</v>
      </c>
    </row>
    <row r="37" spans="1:8" s="55" customFormat="1" x14ac:dyDescent="0.25">
      <c r="A37" s="105">
        <v>3294</v>
      </c>
      <c r="B37" s="105" t="s">
        <v>187</v>
      </c>
      <c r="C37" s="90" t="s">
        <v>75</v>
      </c>
      <c r="D37" s="91">
        <v>202.91</v>
      </c>
      <c r="E37" s="91">
        <v>233.09</v>
      </c>
      <c r="F37" s="94">
        <v>233.09</v>
      </c>
      <c r="G37" s="204">
        <f t="shared" si="1"/>
        <v>1.1487358927603371</v>
      </c>
      <c r="H37" s="204">
        <f t="shared" si="2"/>
        <v>1</v>
      </c>
    </row>
    <row r="38" spans="1:8" s="55" customFormat="1" x14ac:dyDescent="0.25">
      <c r="A38" s="105">
        <v>3295</v>
      </c>
      <c r="B38" s="105" t="s">
        <v>188</v>
      </c>
      <c r="C38" s="90" t="s">
        <v>76</v>
      </c>
      <c r="D38" s="91">
        <v>0</v>
      </c>
      <c r="E38" s="91">
        <v>46.45</v>
      </c>
      <c r="F38" s="94">
        <v>156.33000000000001</v>
      </c>
      <c r="G38" s="204" t="e">
        <f t="shared" si="1"/>
        <v>#DIV/0!</v>
      </c>
      <c r="H38" s="204">
        <f t="shared" si="2"/>
        <v>3.3655543595263726</v>
      </c>
    </row>
    <row r="39" spans="1:8" s="55" customFormat="1" x14ac:dyDescent="0.25">
      <c r="A39" s="97">
        <v>3299</v>
      </c>
      <c r="B39" s="97" t="s">
        <v>189</v>
      </c>
      <c r="C39" s="93" t="s">
        <v>72</v>
      </c>
      <c r="D39" s="94">
        <v>2756.81</v>
      </c>
      <c r="E39" s="94">
        <v>2800</v>
      </c>
      <c r="F39" s="94">
        <v>2871.55</v>
      </c>
      <c r="G39" s="204">
        <f t="shared" si="1"/>
        <v>1.0416205687007811</v>
      </c>
      <c r="H39" s="204">
        <f t="shared" si="2"/>
        <v>1.0255535714285715</v>
      </c>
    </row>
    <row r="40" spans="1:8" x14ac:dyDescent="0.25">
      <c r="A40" s="106">
        <v>34</v>
      </c>
      <c r="B40" s="106"/>
      <c r="C40" s="86" t="s">
        <v>77</v>
      </c>
      <c r="D40" s="87">
        <f>D41</f>
        <v>0</v>
      </c>
      <c r="E40" s="87">
        <f>E41</f>
        <v>0</v>
      </c>
      <c r="F40" s="87">
        <f>F41</f>
        <v>0</v>
      </c>
      <c r="G40" s="197" t="e">
        <f t="shared" si="1"/>
        <v>#DIV/0!</v>
      </c>
      <c r="H40" s="197" t="e">
        <f t="shared" si="2"/>
        <v>#DIV/0!</v>
      </c>
    </row>
    <row r="41" spans="1:8" s="27" customFormat="1" x14ac:dyDescent="0.25">
      <c r="A41" s="101">
        <v>343</v>
      </c>
      <c r="B41" s="101"/>
      <c r="C41" s="95" t="s">
        <v>78</v>
      </c>
      <c r="D41" s="96"/>
      <c r="E41" s="96">
        <f>SUM(E42:E43)</f>
        <v>0</v>
      </c>
      <c r="F41" s="111">
        <f>SUM(F42:F43)</f>
        <v>0</v>
      </c>
      <c r="G41" s="204" t="e">
        <f t="shared" si="1"/>
        <v>#DIV/0!</v>
      </c>
      <c r="H41" s="204" t="e">
        <f t="shared" si="2"/>
        <v>#DIV/0!</v>
      </c>
    </row>
    <row r="42" spans="1:8" s="55" customFormat="1" x14ac:dyDescent="0.25">
      <c r="A42" s="97">
        <v>3431</v>
      </c>
      <c r="B42" s="97" t="s">
        <v>190</v>
      </c>
      <c r="C42" s="93" t="s">
        <v>79</v>
      </c>
      <c r="D42" s="94">
        <v>0</v>
      </c>
      <c r="E42" s="94">
        <v>0</v>
      </c>
      <c r="F42" s="94">
        <v>0</v>
      </c>
      <c r="G42" s="204" t="e">
        <f t="shared" si="1"/>
        <v>#DIV/0!</v>
      </c>
      <c r="H42" s="204" t="e">
        <f t="shared" si="2"/>
        <v>#DIV/0!</v>
      </c>
    </row>
    <row r="43" spans="1:8" s="55" customFormat="1" x14ac:dyDescent="0.25">
      <c r="A43" s="97">
        <v>3433</v>
      </c>
      <c r="B43" s="97" t="s">
        <v>191</v>
      </c>
      <c r="C43" s="93" t="s">
        <v>80</v>
      </c>
      <c r="D43" s="94">
        <v>0</v>
      </c>
      <c r="E43" s="94">
        <v>0</v>
      </c>
      <c r="F43" s="94">
        <v>0</v>
      </c>
      <c r="G43" s="204" t="e">
        <f t="shared" si="1"/>
        <v>#DIV/0!</v>
      </c>
      <c r="H43" s="204" t="e">
        <f t="shared" si="2"/>
        <v>#DIV/0!</v>
      </c>
    </row>
    <row r="44" spans="1:8" s="27" customFormat="1" x14ac:dyDescent="0.25">
      <c r="A44" s="257" t="s">
        <v>192</v>
      </c>
      <c r="B44" s="257"/>
      <c r="C44" s="257"/>
      <c r="D44" s="80">
        <f>D45+D62+D71+D111</f>
        <v>1098771.8600000001</v>
      </c>
      <c r="E44" s="80">
        <f>E45+E62+E71+E111</f>
        <v>1415208.3199999998</v>
      </c>
      <c r="F44" s="80">
        <f>F45+F62+F71+F111</f>
        <v>1384381.04</v>
      </c>
      <c r="G44" s="198">
        <f t="shared" si="1"/>
        <v>1.259934924070589</v>
      </c>
      <c r="H44" s="198">
        <f t="shared" si="2"/>
        <v>0.9782171433248783</v>
      </c>
    </row>
    <row r="45" spans="1:8" s="27" customFormat="1" x14ac:dyDescent="0.25">
      <c r="A45" s="254" t="s">
        <v>193</v>
      </c>
      <c r="B45" s="254"/>
      <c r="C45" s="254"/>
      <c r="D45" s="107">
        <f>D46+D55</f>
        <v>165.44</v>
      </c>
      <c r="E45" s="107">
        <f>E46+E55</f>
        <v>1148.56</v>
      </c>
      <c r="F45" s="199">
        <f>F46+F55</f>
        <v>916.2</v>
      </c>
      <c r="G45" s="200">
        <f t="shared" si="1"/>
        <v>5.5379593810444874</v>
      </c>
      <c r="H45" s="200">
        <f t="shared" si="2"/>
        <v>0.79769450442292966</v>
      </c>
    </row>
    <row r="46" spans="1:8" s="27" customFormat="1" x14ac:dyDescent="0.25">
      <c r="A46" s="82">
        <v>3</v>
      </c>
      <c r="B46" s="82"/>
      <c r="C46" s="83" t="s">
        <v>58</v>
      </c>
      <c r="D46" s="84">
        <f>D47</f>
        <v>165.44</v>
      </c>
      <c r="E46" s="84">
        <f>E47</f>
        <v>400.38</v>
      </c>
      <c r="F46" s="84">
        <f>F47</f>
        <v>400.37</v>
      </c>
      <c r="G46" s="203">
        <f t="shared" si="1"/>
        <v>2.420031431334623</v>
      </c>
      <c r="H46" s="203">
        <f t="shared" si="2"/>
        <v>0.99997502372745894</v>
      </c>
    </row>
    <row r="47" spans="1:8" s="27" customFormat="1" x14ac:dyDescent="0.25">
      <c r="A47" s="85">
        <v>32</v>
      </c>
      <c r="B47" s="85"/>
      <c r="C47" s="86" t="s">
        <v>10</v>
      </c>
      <c r="D47" s="87">
        <f>D48+D54</f>
        <v>165.44</v>
      </c>
      <c r="E47" s="87">
        <f>E48+E51+E53</f>
        <v>400.38</v>
      </c>
      <c r="F47" s="87">
        <f>SUM(F48+F51+F53)</f>
        <v>400.37</v>
      </c>
      <c r="G47" s="197">
        <f t="shared" si="1"/>
        <v>2.420031431334623</v>
      </c>
      <c r="H47" s="197">
        <f t="shared" si="2"/>
        <v>0.99997502372745894</v>
      </c>
    </row>
    <row r="48" spans="1:8" s="27" customFormat="1" x14ac:dyDescent="0.25">
      <c r="A48" s="101">
        <v>322</v>
      </c>
      <c r="B48" s="101"/>
      <c r="C48" s="95" t="s">
        <v>60</v>
      </c>
      <c r="D48" s="96">
        <v>0</v>
      </c>
      <c r="E48" s="96">
        <f>E49</f>
        <v>120.04</v>
      </c>
      <c r="F48" s="111">
        <f>F49+F50</f>
        <v>120.03</v>
      </c>
      <c r="G48" s="204" t="e">
        <f t="shared" si="1"/>
        <v>#DIV/0!</v>
      </c>
      <c r="H48" s="204">
        <f t="shared" si="2"/>
        <v>0.99991669443518827</v>
      </c>
    </row>
    <row r="49" spans="1:8" s="55" customFormat="1" x14ac:dyDescent="0.25">
      <c r="A49" s="97">
        <v>3222</v>
      </c>
      <c r="B49" s="97" t="s">
        <v>194</v>
      </c>
      <c r="C49" s="93" t="s">
        <v>62</v>
      </c>
      <c r="D49" s="94">
        <v>0</v>
      </c>
      <c r="E49" s="94">
        <v>120.04</v>
      </c>
      <c r="F49" s="94">
        <v>120.03</v>
      </c>
      <c r="G49" s="204" t="e">
        <f t="shared" si="1"/>
        <v>#DIV/0!</v>
      </c>
      <c r="H49" s="204">
        <f t="shared" si="2"/>
        <v>0.99991669443518827</v>
      </c>
    </row>
    <row r="50" spans="1:8" s="55" customFormat="1" x14ac:dyDescent="0.25">
      <c r="A50" s="97">
        <v>3225</v>
      </c>
      <c r="B50" s="97" t="s">
        <v>195</v>
      </c>
      <c r="C50" s="93" t="s">
        <v>64</v>
      </c>
      <c r="D50" s="94">
        <v>0</v>
      </c>
      <c r="E50" s="94">
        <v>0</v>
      </c>
      <c r="F50" s="94">
        <v>0</v>
      </c>
      <c r="G50" s="204" t="e">
        <f t="shared" si="1"/>
        <v>#DIV/0!</v>
      </c>
      <c r="H50" s="204" t="e">
        <f t="shared" si="2"/>
        <v>#DIV/0!</v>
      </c>
    </row>
    <row r="51" spans="1:8" s="27" customFormat="1" x14ac:dyDescent="0.25">
      <c r="A51" s="108">
        <v>323</v>
      </c>
      <c r="B51" s="108"/>
      <c r="C51" s="109" t="s">
        <v>65</v>
      </c>
      <c r="D51" s="111">
        <v>0</v>
      </c>
      <c r="E51" s="111">
        <v>0</v>
      </c>
      <c r="F51" s="111">
        <v>0</v>
      </c>
      <c r="G51" s="204" t="e">
        <f t="shared" si="1"/>
        <v>#DIV/0!</v>
      </c>
      <c r="H51" s="204" t="e">
        <f t="shared" si="2"/>
        <v>#DIV/0!</v>
      </c>
    </row>
    <row r="52" spans="1:8" s="55" customFormat="1" x14ac:dyDescent="0.25">
      <c r="A52" s="97">
        <v>3239</v>
      </c>
      <c r="B52" s="97" t="s">
        <v>196</v>
      </c>
      <c r="C52" s="93" t="s">
        <v>71</v>
      </c>
      <c r="D52" s="94">
        <v>0</v>
      </c>
      <c r="E52" s="94">
        <v>0</v>
      </c>
      <c r="F52" s="94">
        <v>0</v>
      </c>
      <c r="G52" s="204" t="e">
        <f t="shared" si="1"/>
        <v>#DIV/0!</v>
      </c>
      <c r="H52" s="204" t="e">
        <f t="shared" si="2"/>
        <v>#DIV/0!</v>
      </c>
    </row>
    <row r="53" spans="1:8" s="27" customFormat="1" x14ac:dyDescent="0.25">
      <c r="A53" s="108">
        <v>329</v>
      </c>
      <c r="B53" s="108"/>
      <c r="C53" s="109" t="s">
        <v>72</v>
      </c>
      <c r="D53" s="111">
        <f>D54</f>
        <v>165.44</v>
      </c>
      <c r="E53" s="111">
        <f>E54</f>
        <v>280.33999999999997</v>
      </c>
      <c r="F53" s="111">
        <f>F54</f>
        <v>280.33999999999997</v>
      </c>
      <c r="G53" s="204">
        <f t="shared" si="1"/>
        <v>1.6945116054158607</v>
      </c>
      <c r="H53" s="204">
        <f t="shared" si="2"/>
        <v>1</v>
      </c>
    </row>
    <row r="54" spans="1:8" s="55" customFormat="1" x14ac:dyDescent="0.25">
      <c r="A54" s="97">
        <v>3299</v>
      </c>
      <c r="B54" s="97" t="s">
        <v>198</v>
      </c>
      <c r="C54" s="93" t="s">
        <v>72</v>
      </c>
      <c r="D54" s="94">
        <v>165.44</v>
      </c>
      <c r="E54" s="94">
        <v>280.33999999999997</v>
      </c>
      <c r="F54" s="94">
        <v>280.33999999999997</v>
      </c>
      <c r="G54" s="204">
        <f t="shared" si="1"/>
        <v>1.6945116054158607</v>
      </c>
      <c r="H54" s="204">
        <f t="shared" si="2"/>
        <v>1</v>
      </c>
    </row>
    <row r="55" spans="1:8" x14ac:dyDescent="0.25">
      <c r="A55" s="110">
        <v>4</v>
      </c>
      <c r="B55" s="110"/>
      <c r="C55" s="83" t="s">
        <v>5</v>
      </c>
      <c r="D55" s="84">
        <f>D56</f>
        <v>0</v>
      </c>
      <c r="E55" s="84">
        <f>E56</f>
        <v>748.18000000000006</v>
      </c>
      <c r="F55" s="84">
        <f>F56</f>
        <v>515.83000000000004</v>
      </c>
      <c r="G55" s="203" t="e">
        <f t="shared" si="1"/>
        <v>#DIV/0!</v>
      </c>
      <c r="H55" s="203">
        <f t="shared" si="2"/>
        <v>0.68944638990617235</v>
      </c>
    </row>
    <row r="56" spans="1:8" ht="24" x14ac:dyDescent="0.25">
      <c r="A56" s="106">
        <v>42</v>
      </c>
      <c r="B56" s="106"/>
      <c r="C56" s="86" t="s">
        <v>81</v>
      </c>
      <c r="D56" s="87">
        <f>D57+D60</f>
        <v>0</v>
      </c>
      <c r="E56" s="87">
        <f>E57+E60</f>
        <v>748.18000000000006</v>
      </c>
      <c r="F56" s="87">
        <f>F57+F60</f>
        <v>515.83000000000004</v>
      </c>
      <c r="G56" s="197" t="e">
        <f t="shared" si="1"/>
        <v>#DIV/0!</v>
      </c>
      <c r="H56" s="197">
        <f t="shared" si="2"/>
        <v>0.68944638990617235</v>
      </c>
    </row>
    <row r="57" spans="1:8" x14ac:dyDescent="0.25">
      <c r="A57" s="108">
        <v>422</v>
      </c>
      <c r="B57" s="108"/>
      <c r="C57" s="109" t="s">
        <v>82</v>
      </c>
      <c r="D57" s="111">
        <v>0</v>
      </c>
      <c r="E57" s="111">
        <f>SUM(E58:E59)</f>
        <v>562.82000000000005</v>
      </c>
      <c r="F57" s="111">
        <f>F59+F58</f>
        <v>326.25</v>
      </c>
      <c r="G57" s="204" t="e">
        <f t="shared" si="1"/>
        <v>#DIV/0!</v>
      </c>
      <c r="H57" s="204">
        <f t="shared" si="2"/>
        <v>0.57967023204576951</v>
      </c>
    </row>
    <row r="58" spans="1:8" x14ac:dyDescent="0.25">
      <c r="A58" s="97">
        <v>4221</v>
      </c>
      <c r="B58" s="97" t="s">
        <v>199</v>
      </c>
      <c r="C58" s="93" t="s">
        <v>88</v>
      </c>
      <c r="D58" s="94">
        <v>0</v>
      </c>
      <c r="E58" s="94">
        <v>562.82000000000005</v>
      </c>
      <c r="F58" s="94">
        <v>326.25</v>
      </c>
      <c r="G58" s="204" t="e">
        <f t="shared" si="1"/>
        <v>#DIV/0!</v>
      </c>
      <c r="H58" s="204">
        <f t="shared" si="2"/>
        <v>0.57967023204576951</v>
      </c>
    </row>
    <row r="59" spans="1:8" x14ac:dyDescent="0.25">
      <c r="A59" s="97">
        <v>4227</v>
      </c>
      <c r="B59" s="97" t="s">
        <v>200</v>
      </c>
      <c r="C59" s="93" t="s">
        <v>197</v>
      </c>
      <c r="D59" s="94">
        <v>0</v>
      </c>
      <c r="E59" s="94">
        <v>0</v>
      </c>
      <c r="F59" s="94">
        <v>0</v>
      </c>
      <c r="G59" s="204" t="e">
        <f t="shared" si="1"/>
        <v>#DIV/0!</v>
      </c>
      <c r="H59" s="204" t="e">
        <f t="shared" si="2"/>
        <v>#DIV/0!</v>
      </c>
    </row>
    <row r="60" spans="1:8" s="27" customFormat="1" ht="24" x14ac:dyDescent="0.25">
      <c r="A60" s="101">
        <v>424</v>
      </c>
      <c r="B60" s="101"/>
      <c r="C60" s="95" t="s">
        <v>130</v>
      </c>
      <c r="D60" s="96">
        <f>D61</f>
        <v>0</v>
      </c>
      <c r="E60" s="96">
        <f>E61</f>
        <v>185.36</v>
      </c>
      <c r="F60" s="111">
        <f>F61</f>
        <v>189.58</v>
      </c>
      <c r="G60" s="204" t="e">
        <f t="shared" si="1"/>
        <v>#DIV/0!</v>
      </c>
      <c r="H60" s="204">
        <f t="shared" si="2"/>
        <v>1.0227665084160553</v>
      </c>
    </row>
    <row r="61" spans="1:8" x14ac:dyDescent="0.25">
      <c r="A61" s="97">
        <v>4241</v>
      </c>
      <c r="B61" s="97" t="s">
        <v>280</v>
      </c>
      <c r="C61" s="93" t="s">
        <v>281</v>
      </c>
      <c r="D61" s="94">
        <v>0</v>
      </c>
      <c r="E61" s="94">
        <v>185.36</v>
      </c>
      <c r="F61" s="94">
        <v>189.58</v>
      </c>
      <c r="G61" s="204" t="e">
        <f t="shared" si="1"/>
        <v>#DIV/0!</v>
      </c>
      <c r="H61" s="204">
        <f t="shared" si="2"/>
        <v>1.0227665084160553</v>
      </c>
    </row>
    <row r="62" spans="1:8" x14ac:dyDescent="0.25">
      <c r="A62" s="254" t="s">
        <v>141</v>
      </c>
      <c r="B62" s="254"/>
      <c r="C62" s="254"/>
      <c r="D62" s="107">
        <f t="shared" ref="D62:F63" si="5">D63</f>
        <v>3693.66</v>
      </c>
      <c r="E62" s="199">
        <f t="shared" si="5"/>
        <v>7348.74</v>
      </c>
      <c r="F62" s="199">
        <f t="shared" si="5"/>
        <v>6153.58</v>
      </c>
      <c r="G62" s="200">
        <f t="shared" si="1"/>
        <v>1.6659844165407753</v>
      </c>
      <c r="H62" s="200">
        <f t="shared" si="2"/>
        <v>0.83736531704754835</v>
      </c>
    </row>
    <row r="63" spans="1:8" x14ac:dyDescent="0.25">
      <c r="A63" s="82">
        <v>3</v>
      </c>
      <c r="B63" s="82"/>
      <c r="C63" s="83" t="s">
        <v>58</v>
      </c>
      <c r="D63" s="84">
        <f t="shared" si="5"/>
        <v>3693.66</v>
      </c>
      <c r="E63" s="84">
        <f t="shared" si="5"/>
        <v>7348.74</v>
      </c>
      <c r="F63" s="84">
        <f t="shared" si="5"/>
        <v>6153.58</v>
      </c>
      <c r="G63" s="203">
        <f t="shared" si="1"/>
        <v>1.6659844165407753</v>
      </c>
      <c r="H63" s="203">
        <f t="shared" si="2"/>
        <v>0.83736531704754835</v>
      </c>
    </row>
    <row r="64" spans="1:8" x14ac:dyDescent="0.25">
      <c r="A64" s="85">
        <v>32</v>
      </c>
      <c r="B64" s="85"/>
      <c r="C64" s="86" t="s">
        <v>10</v>
      </c>
      <c r="D64" s="87">
        <f>D65+D69</f>
        <v>3693.66</v>
      </c>
      <c r="E64" s="87">
        <f>E65+E69</f>
        <v>7348.74</v>
      </c>
      <c r="F64" s="87">
        <f>F65+F69</f>
        <v>6153.58</v>
      </c>
      <c r="G64" s="197">
        <f t="shared" si="1"/>
        <v>1.6659844165407753</v>
      </c>
      <c r="H64" s="197">
        <f t="shared" si="2"/>
        <v>0.83736531704754835</v>
      </c>
    </row>
    <row r="65" spans="1:8" s="27" customFormat="1" x14ac:dyDescent="0.25">
      <c r="A65" s="108">
        <v>322</v>
      </c>
      <c r="B65" s="108"/>
      <c r="C65" s="109" t="s">
        <v>60</v>
      </c>
      <c r="D65" s="111">
        <f>SUM(D66:D68)</f>
        <v>0</v>
      </c>
      <c r="E65" s="111">
        <f>SUM(E66:E68)</f>
        <v>1700</v>
      </c>
      <c r="F65" s="111">
        <f>F66</f>
        <v>502.25</v>
      </c>
      <c r="G65" s="204" t="e">
        <f t="shared" si="1"/>
        <v>#DIV/0!</v>
      </c>
      <c r="H65" s="204">
        <f t="shared" si="2"/>
        <v>0.29544117647058826</v>
      </c>
    </row>
    <row r="66" spans="1:8" s="55" customFormat="1" x14ac:dyDescent="0.25">
      <c r="A66" s="97">
        <v>3222</v>
      </c>
      <c r="B66" s="97" t="s">
        <v>201</v>
      </c>
      <c r="C66" s="93" t="s">
        <v>62</v>
      </c>
      <c r="D66" s="94">
        <v>0</v>
      </c>
      <c r="E66" s="94">
        <v>800</v>
      </c>
      <c r="F66" s="94">
        <v>502.25</v>
      </c>
      <c r="G66" s="204" t="e">
        <f t="shared" si="1"/>
        <v>#DIV/0!</v>
      </c>
      <c r="H66" s="204">
        <f t="shared" si="2"/>
        <v>0.6278125</v>
      </c>
    </row>
    <row r="67" spans="1:8" s="55" customFormat="1" x14ac:dyDescent="0.25">
      <c r="A67" s="97">
        <v>3225</v>
      </c>
      <c r="B67" s="97" t="s">
        <v>202</v>
      </c>
      <c r="C67" s="93" t="s">
        <v>64</v>
      </c>
      <c r="D67" s="94">
        <v>0</v>
      </c>
      <c r="E67" s="94">
        <v>900</v>
      </c>
      <c r="F67" s="94">
        <v>0</v>
      </c>
      <c r="G67" s="204" t="e">
        <f t="shared" si="1"/>
        <v>#DIV/0!</v>
      </c>
      <c r="H67" s="204">
        <f t="shared" si="2"/>
        <v>0</v>
      </c>
    </row>
    <row r="68" spans="1:8" s="55" customFormat="1" x14ac:dyDescent="0.25">
      <c r="A68" s="97">
        <v>3227</v>
      </c>
      <c r="B68" s="97" t="s">
        <v>204</v>
      </c>
      <c r="C68" s="93" t="s">
        <v>179</v>
      </c>
      <c r="D68" s="94">
        <v>0</v>
      </c>
      <c r="E68" s="94">
        <v>0</v>
      </c>
      <c r="F68" s="94">
        <v>0</v>
      </c>
      <c r="G68" s="204" t="e">
        <f t="shared" si="1"/>
        <v>#DIV/0!</v>
      </c>
      <c r="H68" s="204" t="e">
        <f t="shared" si="2"/>
        <v>#DIV/0!</v>
      </c>
    </row>
    <row r="69" spans="1:8" s="27" customFormat="1" x14ac:dyDescent="0.25">
      <c r="A69" s="108">
        <v>323</v>
      </c>
      <c r="B69" s="108"/>
      <c r="C69" s="109" t="s">
        <v>65</v>
      </c>
      <c r="D69" s="111">
        <f>D70</f>
        <v>3693.66</v>
      </c>
      <c r="E69" s="111">
        <f>E70</f>
        <v>5648.74</v>
      </c>
      <c r="F69" s="111">
        <f>F70</f>
        <v>5651.33</v>
      </c>
      <c r="G69" s="204">
        <f t="shared" si="1"/>
        <v>1.5300081761721436</v>
      </c>
      <c r="H69" s="204">
        <f t="shared" si="2"/>
        <v>1.0004585093312846</v>
      </c>
    </row>
    <row r="70" spans="1:8" s="55" customFormat="1" x14ac:dyDescent="0.25">
      <c r="A70" s="97">
        <v>3239</v>
      </c>
      <c r="B70" s="97" t="s">
        <v>203</v>
      </c>
      <c r="C70" s="93" t="s">
        <v>71</v>
      </c>
      <c r="D70" s="94">
        <v>3693.66</v>
      </c>
      <c r="E70" s="94">
        <v>5648.74</v>
      </c>
      <c r="F70" s="94">
        <v>5651.33</v>
      </c>
      <c r="G70" s="204">
        <f t="shared" si="1"/>
        <v>1.5300081761721436</v>
      </c>
      <c r="H70" s="204">
        <f t="shared" si="2"/>
        <v>1.0004585093312846</v>
      </c>
    </row>
    <row r="71" spans="1:8" x14ac:dyDescent="0.25">
      <c r="A71" s="254" t="s">
        <v>83</v>
      </c>
      <c r="B71" s="254"/>
      <c r="C71" s="254"/>
      <c r="D71" s="107">
        <f>D72+D104</f>
        <v>1094572.05</v>
      </c>
      <c r="E71" s="199">
        <f>E72+E104</f>
        <v>1405639.38</v>
      </c>
      <c r="F71" s="199">
        <f>F72+F104</f>
        <v>1376778.45</v>
      </c>
      <c r="G71" s="200">
        <f t="shared" ref="G71:G134" si="6">F71/D71</f>
        <v>1.2578235028018483</v>
      </c>
      <c r="H71" s="200">
        <f t="shared" ref="H71:H134" si="7">F71/E71</f>
        <v>0.979467756516611</v>
      </c>
    </row>
    <row r="72" spans="1:8" x14ac:dyDescent="0.25">
      <c r="A72" s="82">
        <v>3</v>
      </c>
      <c r="B72" s="82"/>
      <c r="C72" s="83" t="s">
        <v>58</v>
      </c>
      <c r="D72" s="84">
        <f>D73+D82+D95+D101+D98</f>
        <v>1094159.56</v>
      </c>
      <c r="E72" s="84">
        <f>E73+E82+E95+E98+E101</f>
        <v>1401171.1099999999</v>
      </c>
      <c r="F72" s="84">
        <f>F73+F82+F95+F98+F101</f>
        <v>1376177.18</v>
      </c>
      <c r="G72" s="203">
        <f t="shared" si="6"/>
        <v>1.2577481660901448</v>
      </c>
      <c r="H72" s="203">
        <f t="shared" si="7"/>
        <v>0.98216211437588097</v>
      </c>
    </row>
    <row r="73" spans="1:8" x14ac:dyDescent="0.25">
      <c r="A73" s="85">
        <v>31</v>
      </c>
      <c r="B73" s="85"/>
      <c r="C73" s="86" t="s">
        <v>4</v>
      </c>
      <c r="D73" s="87">
        <f>D74+D76+D79</f>
        <v>1025536.6200000001</v>
      </c>
      <c r="E73" s="87">
        <f>E74+E76+E79</f>
        <v>1301379.1499999999</v>
      </c>
      <c r="F73" s="87">
        <f>F74+F76+F79</f>
        <v>1278057.42</v>
      </c>
      <c r="G73" s="197">
        <f t="shared" si="6"/>
        <v>1.2462328453956133</v>
      </c>
      <c r="H73" s="197">
        <f t="shared" si="7"/>
        <v>0.98207921957255884</v>
      </c>
    </row>
    <row r="74" spans="1:8" s="27" customFormat="1" x14ac:dyDescent="0.25">
      <c r="A74" s="112">
        <v>311</v>
      </c>
      <c r="B74" s="112"/>
      <c r="C74" s="109" t="s">
        <v>19</v>
      </c>
      <c r="D74" s="111">
        <f>D75</f>
        <v>841660.54</v>
      </c>
      <c r="E74" s="111">
        <f>SUM(E75)</f>
        <v>1074859.73</v>
      </c>
      <c r="F74" s="111">
        <f t="shared" ref="F74" si="8">F75</f>
        <v>1055514.24</v>
      </c>
      <c r="G74" s="204">
        <f t="shared" si="6"/>
        <v>1.2540854535012416</v>
      </c>
      <c r="H74" s="204">
        <f t="shared" si="7"/>
        <v>0.98200184688284864</v>
      </c>
    </row>
    <row r="75" spans="1:8" s="55" customFormat="1" x14ac:dyDescent="0.25">
      <c r="A75" s="97">
        <v>3111</v>
      </c>
      <c r="B75" s="97" t="s">
        <v>205</v>
      </c>
      <c r="C75" s="93" t="s">
        <v>20</v>
      </c>
      <c r="D75" s="94">
        <v>841660.54</v>
      </c>
      <c r="E75" s="94">
        <v>1074859.73</v>
      </c>
      <c r="F75" s="94">
        <v>1055514.24</v>
      </c>
      <c r="G75" s="204">
        <f t="shared" si="6"/>
        <v>1.2540854535012416</v>
      </c>
      <c r="H75" s="204">
        <f t="shared" si="7"/>
        <v>0.98200184688284864</v>
      </c>
    </row>
    <row r="76" spans="1:8" s="27" customFormat="1" x14ac:dyDescent="0.25">
      <c r="A76" s="112">
        <v>312</v>
      </c>
      <c r="B76" s="112"/>
      <c r="C76" s="109" t="s">
        <v>84</v>
      </c>
      <c r="D76" s="111">
        <f>D77+D78</f>
        <v>45175.759999999995</v>
      </c>
      <c r="E76" s="111">
        <f>SUM(E77:E78)</f>
        <v>49083.66</v>
      </c>
      <c r="F76" s="111">
        <f>F77+F78</f>
        <v>48299.45</v>
      </c>
      <c r="G76" s="204">
        <f t="shared" si="6"/>
        <v>1.0691452672849333</v>
      </c>
      <c r="H76" s="204">
        <f t="shared" si="7"/>
        <v>0.98402299258042281</v>
      </c>
    </row>
    <row r="77" spans="1:8" s="55" customFormat="1" x14ac:dyDescent="0.25">
      <c r="A77" s="97">
        <v>3121</v>
      </c>
      <c r="B77" s="97" t="s">
        <v>207</v>
      </c>
      <c r="C77" s="93" t="s">
        <v>84</v>
      </c>
      <c r="D77" s="94">
        <v>44989.95</v>
      </c>
      <c r="E77" s="94">
        <v>49083.66</v>
      </c>
      <c r="F77" s="94">
        <v>48299.45</v>
      </c>
      <c r="G77" s="204">
        <f t="shared" si="6"/>
        <v>1.0735608730394233</v>
      </c>
      <c r="H77" s="204">
        <f t="shared" si="7"/>
        <v>0.98402299258042281</v>
      </c>
    </row>
    <row r="78" spans="1:8" s="55" customFormat="1" x14ac:dyDescent="0.25">
      <c r="A78" s="97">
        <v>3121</v>
      </c>
      <c r="B78" s="97" t="s">
        <v>206</v>
      </c>
      <c r="C78" s="93" t="s">
        <v>84</v>
      </c>
      <c r="D78" s="94">
        <v>185.81</v>
      </c>
      <c r="E78" s="94">
        <v>0</v>
      </c>
      <c r="F78" s="94">
        <v>0</v>
      </c>
      <c r="G78" s="204">
        <f t="shared" si="6"/>
        <v>0</v>
      </c>
      <c r="H78" s="204" t="e">
        <f t="shared" si="7"/>
        <v>#DIV/0!</v>
      </c>
    </row>
    <row r="79" spans="1:8" s="27" customFormat="1" x14ac:dyDescent="0.25">
      <c r="A79" s="112">
        <v>313</v>
      </c>
      <c r="B79" s="112"/>
      <c r="C79" s="109" t="s">
        <v>85</v>
      </c>
      <c r="D79" s="111">
        <f>SUM(D80:D81)</f>
        <v>138700.32</v>
      </c>
      <c r="E79" s="111">
        <f>SUM(E80:E81)</f>
        <v>177435.76</v>
      </c>
      <c r="F79" s="111">
        <f>F80+F81</f>
        <v>174243.73</v>
      </c>
      <c r="G79" s="204">
        <f t="shared" si="6"/>
        <v>1.2562604758229829</v>
      </c>
      <c r="H79" s="204">
        <f t="shared" si="7"/>
        <v>0.98201022161485374</v>
      </c>
    </row>
    <row r="80" spans="1:8" s="55" customFormat="1" x14ac:dyDescent="0.25">
      <c r="A80" s="97">
        <v>3132</v>
      </c>
      <c r="B80" s="97" t="s">
        <v>208</v>
      </c>
      <c r="C80" s="93" t="s">
        <v>86</v>
      </c>
      <c r="D80" s="94">
        <v>138685.12</v>
      </c>
      <c r="E80" s="94">
        <v>177435.76</v>
      </c>
      <c r="F80" s="94">
        <v>174243.73</v>
      </c>
      <c r="G80" s="204">
        <f t="shared" si="6"/>
        <v>1.256398162975235</v>
      </c>
      <c r="H80" s="204">
        <f t="shared" si="7"/>
        <v>0.98201022161485374</v>
      </c>
    </row>
    <row r="81" spans="1:8" s="55" customFormat="1" ht="24" x14ac:dyDescent="0.25">
      <c r="A81" s="97">
        <v>3133</v>
      </c>
      <c r="B81" s="97" t="s">
        <v>209</v>
      </c>
      <c r="C81" s="93" t="s">
        <v>87</v>
      </c>
      <c r="D81" s="94">
        <v>15.2</v>
      </c>
      <c r="E81" s="94">
        <v>0</v>
      </c>
      <c r="F81" s="94">
        <v>0</v>
      </c>
      <c r="G81" s="204">
        <f t="shared" si="6"/>
        <v>0</v>
      </c>
      <c r="H81" s="204" t="e">
        <f t="shared" si="7"/>
        <v>#DIV/0!</v>
      </c>
    </row>
    <row r="82" spans="1:8" s="27" customFormat="1" x14ac:dyDescent="0.25">
      <c r="A82" s="106">
        <v>32</v>
      </c>
      <c r="B82" s="106"/>
      <c r="C82" s="86" t="s">
        <v>10</v>
      </c>
      <c r="D82" s="87">
        <f>D83+D85+D88+D92</f>
        <v>57727.32</v>
      </c>
      <c r="E82" s="87">
        <f>E83+E85+E88+E92</f>
        <v>87037.759999999995</v>
      </c>
      <c r="F82" s="87">
        <f>F83+F85+F88+F92</f>
        <v>85465.56</v>
      </c>
      <c r="G82" s="197">
        <f t="shared" si="6"/>
        <v>1.4805045513978476</v>
      </c>
      <c r="H82" s="197">
        <f t="shared" si="7"/>
        <v>0.98193657557363612</v>
      </c>
    </row>
    <row r="83" spans="1:8" s="27" customFormat="1" x14ac:dyDescent="0.25">
      <c r="A83" s="112">
        <v>321</v>
      </c>
      <c r="B83" s="112"/>
      <c r="C83" s="109" t="s">
        <v>21</v>
      </c>
      <c r="D83" s="111">
        <f>D84</f>
        <v>52962.559999999998</v>
      </c>
      <c r="E83" s="111">
        <f t="shared" ref="E83:F83" si="9">E84</f>
        <v>55472.06</v>
      </c>
      <c r="F83" s="111">
        <f t="shared" si="9"/>
        <v>53899.86</v>
      </c>
      <c r="G83" s="204">
        <f t="shared" si="6"/>
        <v>1.0176974073760785</v>
      </c>
      <c r="H83" s="204">
        <f t="shared" si="7"/>
        <v>0.97165780394670764</v>
      </c>
    </row>
    <row r="84" spans="1:8" s="55" customFormat="1" ht="24" x14ac:dyDescent="0.25">
      <c r="A84" s="97">
        <v>3212</v>
      </c>
      <c r="B84" s="97" t="s">
        <v>210</v>
      </c>
      <c r="C84" s="93" t="s">
        <v>216</v>
      </c>
      <c r="D84" s="94">
        <v>52962.559999999998</v>
      </c>
      <c r="E84" s="94">
        <v>55472.06</v>
      </c>
      <c r="F84" s="94">
        <v>53899.86</v>
      </c>
      <c r="G84" s="204">
        <f t="shared" si="6"/>
        <v>1.0176974073760785</v>
      </c>
      <c r="H84" s="204">
        <f t="shared" si="7"/>
        <v>0.97165780394670764</v>
      </c>
    </row>
    <row r="85" spans="1:8" s="27" customFormat="1" x14ac:dyDescent="0.25">
      <c r="A85" s="108">
        <v>322</v>
      </c>
      <c r="B85" s="108"/>
      <c r="C85" s="109" t="s">
        <v>60</v>
      </c>
      <c r="D85" s="111">
        <f>D86+D87</f>
        <v>0</v>
      </c>
      <c r="E85" s="111">
        <f>SUM(E86:E87)</f>
        <v>0</v>
      </c>
      <c r="F85" s="111">
        <f t="shared" ref="F85" si="10">F86+F87</f>
        <v>0</v>
      </c>
      <c r="G85" s="204" t="e">
        <f t="shared" si="6"/>
        <v>#DIV/0!</v>
      </c>
      <c r="H85" s="204" t="e">
        <f t="shared" si="7"/>
        <v>#DIV/0!</v>
      </c>
    </row>
    <row r="86" spans="1:8" s="55" customFormat="1" x14ac:dyDescent="0.25">
      <c r="A86" s="97">
        <v>3222</v>
      </c>
      <c r="B86" s="97" t="s">
        <v>212</v>
      </c>
      <c r="C86" s="93" t="s">
        <v>62</v>
      </c>
      <c r="D86" s="94">
        <v>0</v>
      </c>
      <c r="E86" s="94">
        <v>0</v>
      </c>
      <c r="F86" s="94">
        <v>0</v>
      </c>
      <c r="G86" s="204" t="e">
        <f t="shared" si="6"/>
        <v>#DIV/0!</v>
      </c>
      <c r="H86" s="204" t="e">
        <f t="shared" si="7"/>
        <v>#DIV/0!</v>
      </c>
    </row>
    <row r="87" spans="1:8" s="55" customFormat="1" x14ac:dyDescent="0.25">
      <c r="A87" s="97">
        <v>3225</v>
      </c>
      <c r="B87" s="97" t="s">
        <v>211</v>
      </c>
      <c r="C87" s="93" t="s">
        <v>64</v>
      </c>
      <c r="D87" s="94">
        <v>0</v>
      </c>
      <c r="E87" s="94">
        <v>0</v>
      </c>
      <c r="F87" s="94">
        <v>0</v>
      </c>
      <c r="G87" s="204" t="e">
        <f t="shared" si="6"/>
        <v>#DIV/0!</v>
      </c>
      <c r="H87" s="204" t="e">
        <f t="shared" si="7"/>
        <v>#DIV/0!</v>
      </c>
    </row>
    <row r="88" spans="1:8" s="27" customFormat="1" x14ac:dyDescent="0.25">
      <c r="A88" s="108">
        <v>323</v>
      </c>
      <c r="B88" s="108"/>
      <c r="C88" s="109" t="s">
        <v>65</v>
      </c>
      <c r="D88" s="111">
        <f>D89+D90+D91</f>
        <v>1087.5</v>
      </c>
      <c r="E88" s="111">
        <f>SUM(E89:E91)</f>
        <v>27589.7</v>
      </c>
      <c r="F88" s="111">
        <f t="shared" ref="F88" si="11">F89+F90+F91</f>
        <v>27589.7</v>
      </c>
      <c r="G88" s="204">
        <f t="shared" si="6"/>
        <v>25.369839080459769</v>
      </c>
      <c r="H88" s="204">
        <f t="shared" si="7"/>
        <v>1</v>
      </c>
    </row>
    <row r="89" spans="1:8" s="55" customFormat="1" x14ac:dyDescent="0.25">
      <c r="A89" s="97">
        <v>3236</v>
      </c>
      <c r="B89" s="97" t="s">
        <v>213</v>
      </c>
      <c r="C89" s="93" t="s">
        <v>68</v>
      </c>
      <c r="D89" s="94">
        <v>0</v>
      </c>
      <c r="E89" s="94">
        <v>0</v>
      </c>
      <c r="F89" s="94">
        <v>0</v>
      </c>
      <c r="G89" s="204" t="e">
        <f t="shared" si="6"/>
        <v>#DIV/0!</v>
      </c>
      <c r="H89" s="204" t="e">
        <f t="shared" si="7"/>
        <v>#DIV/0!</v>
      </c>
    </row>
    <row r="90" spans="1:8" s="55" customFormat="1" x14ac:dyDescent="0.25">
      <c r="A90" s="97">
        <v>3237</v>
      </c>
      <c r="B90" s="97" t="s">
        <v>214</v>
      </c>
      <c r="C90" s="93" t="s">
        <v>69</v>
      </c>
      <c r="D90" s="94">
        <v>0</v>
      </c>
      <c r="E90" s="94">
        <v>0</v>
      </c>
      <c r="F90" s="94">
        <v>0</v>
      </c>
      <c r="G90" s="204" t="e">
        <f t="shared" si="6"/>
        <v>#DIV/0!</v>
      </c>
      <c r="H90" s="204" t="e">
        <f t="shared" si="7"/>
        <v>#DIV/0!</v>
      </c>
    </row>
    <row r="91" spans="1:8" s="55" customFormat="1" x14ac:dyDescent="0.25">
      <c r="A91" s="97">
        <v>3239</v>
      </c>
      <c r="B91" s="97" t="s">
        <v>215</v>
      </c>
      <c r="C91" s="93" t="s">
        <v>71</v>
      </c>
      <c r="D91" s="94">
        <v>1087.5</v>
      </c>
      <c r="E91" s="94">
        <v>27589.7</v>
      </c>
      <c r="F91" s="94">
        <v>27589.7</v>
      </c>
      <c r="G91" s="204">
        <f t="shared" si="6"/>
        <v>25.369839080459769</v>
      </c>
      <c r="H91" s="204">
        <f t="shared" si="7"/>
        <v>1</v>
      </c>
    </row>
    <row r="92" spans="1:8" s="27" customFormat="1" x14ac:dyDescent="0.25">
      <c r="A92" s="108">
        <v>329</v>
      </c>
      <c r="B92" s="108"/>
      <c r="C92" s="109" t="s">
        <v>72</v>
      </c>
      <c r="D92" s="111">
        <f>D93+D94</f>
        <v>3677.26</v>
      </c>
      <c r="E92" s="111">
        <f t="shared" ref="E92:F92" si="12">E93+E94</f>
        <v>3976</v>
      </c>
      <c r="F92" s="111">
        <f t="shared" si="12"/>
        <v>3976</v>
      </c>
      <c r="G92" s="204">
        <f t="shared" si="6"/>
        <v>1.081239836182375</v>
      </c>
      <c r="H92" s="204">
        <f t="shared" si="7"/>
        <v>1</v>
      </c>
    </row>
    <row r="93" spans="1:8" s="55" customFormat="1" x14ac:dyDescent="0.25">
      <c r="A93" s="97">
        <v>3295</v>
      </c>
      <c r="B93" s="97" t="s">
        <v>217</v>
      </c>
      <c r="C93" s="93" t="s">
        <v>76</v>
      </c>
      <c r="D93" s="94">
        <v>3328.86</v>
      </c>
      <c r="E93" s="94">
        <v>3976</v>
      </c>
      <c r="F93" s="94">
        <v>3976</v>
      </c>
      <c r="G93" s="204">
        <f t="shared" si="6"/>
        <v>1.194402888676604</v>
      </c>
      <c r="H93" s="204">
        <f t="shared" si="7"/>
        <v>1</v>
      </c>
    </row>
    <row r="94" spans="1:8" s="55" customFormat="1" x14ac:dyDescent="0.25">
      <c r="A94" s="97">
        <v>3296</v>
      </c>
      <c r="B94" s="97" t="s">
        <v>218</v>
      </c>
      <c r="C94" s="93" t="s">
        <v>122</v>
      </c>
      <c r="D94" s="94">
        <v>348.4</v>
      </c>
      <c r="E94" s="94">
        <v>0</v>
      </c>
      <c r="F94" s="94">
        <v>0</v>
      </c>
      <c r="G94" s="204">
        <f t="shared" si="6"/>
        <v>0</v>
      </c>
      <c r="H94" s="204" t="e">
        <f t="shared" si="7"/>
        <v>#DIV/0!</v>
      </c>
    </row>
    <row r="95" spans="1:8" s="27" customFormat="1" x14ac:dyDescent="0.25">
      <c r="A95" s="106">
        <v>34</v>
      </c>
      <c r="B95" s="106"/>
      <c r="C95" s="86" t="s">
        <v>77</v>
      </c>
      <c r="D95" s="87">
        <f>D96</f>
        <v>355.33</v>
      </c>
      <c r="E95" s="87">
        <f t="shared" ref="E95" si="13">E96</f>
        <v>0</v>
      </c>
      <c r="F95" s="87">
        <f>F96</f>
        <v>0</v>
      </c>
      <c r="G95" s="197">
        <f t="shared" si="6"/>
        <v>0</v>
      </c>
      <c r="H95" s="197" t="e">
        <f t="shared" si="7"/>
        <v>#DIV/0!</v>
      </c>
    </row>
    <row r="96" spans="1:8" s="27" customFormat="1" x14ac:dyDescent="0.25">
      <c r="A96" s="108">
        <v>343</v>
      </c>
      <c r="B96" s="108"/>
      <c r="C96" s="109" t="s">
        <v>78</v>
      </c>
      <c r="D96" s="111">
        <f>D97</f>
        <v>355.33</v>
      </c>
      <c r="E96" s="111">
        <f>E97</f>
        <v>0</v>
      </c>
      <c r="F96" s="111">
        <f>F97</f>
        <v>0</v>
      </c>
      <c r="G96" s="204">
        <f t="shared" si="6"/>
        <v>0</v>
      </c>
      <c r="H96" s="204" t="e">
        <f t="shared" si="7"/>
        <v>#DIV/0!</v>
      </c>
    </row>
    <row r="97" spans="1:8" s="55" customFormat="1" x14ac:dyDescent="0.25">
      <c r="A97" s="97">
        <v>3433</v>
      </c>
      <c r="B97" s="97" t="s">
        <v>219</v>
      </c>
      <c r="C97" s="93" t="s">
        <v>80</v>
      </c>
      <c r="D97" s="94">
        <v>355.33</v>
      </c>
      <c r="E97" s="94">
        <v>0</v>
      </c>
      <c r="F97" s="94">
        <v>0</v>
      </c>
      <c r="G97" s="204">
        <f t="shared" si="6"/>
        <v>0</v>
      </c>
      <c r="H97" s="204" t="e">
        <f t="shared" si="7"/>
        <v>#DIV/0!</v>
      </c>
    </row>
    <row r="98" spans="1:8" s="76" customFormat="1" x14ac:dyDescent="0.25">
      <c r="A98" s="106">
        <v>37</v>
      </c>
      <c r="B98" s="106"/>
      <c r="C98" s="86" t="s">
        <v>225</v>
      </c>
      <c r="D98" s="87">
        <f>D99</f>
        <v>9973.39</v>
      </c>
      <c r="E98" s="87">
        <f t="shared" ref="E98:F99" si="14">E99</f>
        <v>12211.2</v>
      </c>
      <c r="F98" s="87">
        <f t="shared" si="14"/>
        <v>12111.2</v>
      </c>
      <c r="G98" s="197">
        <f t="shared" si="6"/>
        <v>1.2143513890462523</v>
      </c>
      <c r="H98" s="197">
        <f t="shared" si="7"/>
        <v>0.99181079664570226</v>
      </c>
    </row>
    <row r="99" spans="1:8" s="27" customFormat="1" ht="24" x14ac:dyDescent="0.25">
      <c r="A99" s="108">
        <v>372</v>
      </c>
      <c r="B99" s="108"/>
      <c r="C99" s="109" t="s">
        <v>145</v>
      </c>
      <c r="D99" s="111">
        <f>D100</f>
        <v>9973.39</v>
      </c>
      <c r="E99" s="111">
        <f t="shared" si="14"/>
        <v>12211.2</v>
      </c>
      <c r="F99" s="111">
        <f t="shared" si="14"/>
        <v>12111.2</v>
      </c>
      <c r="G99" s="204">
        <f t="shared" si="6"/>
        <v>1.2143513890462523</v>
      </c>
      <c r="H99" s="204">
        <f t="shared" si="7"/>
        <v>0.99181079664570226</v>
      </c>
    </row>
    <row r="100" spans="1:8" s="55" customFormat="1" x14ac:dyDescent="0.25">
      <c r="A100" s="97">
        <v>3722</v>
      </c>
      <c r="B100" s="97" t="s">
        <v>224</v>
      </c>
      <c r="C100" s="93" t="s">
        <v>146</v>
      </c>
      <c r="D100" s="94">
        <v>9973.39</v>
      </c>
      <c r="E100" s="94">
        <v>12211.2</v>
      </c>
      <c r="F100" s="94">
        <v>12111.2</v>
      </c>
      <c r="G100" s="204">
        <f t="shared" si="6"/>
        <v>1.2143513890462523</v>
      </c>
      <c r="H100" s="204">
        <f t="shared" si="7"/>
        <v>0.99181079664570226</v>
      </c>
    </row>
    <row r="101" spans="1:8" x14ac:dyDescent="0.25">
      <c r="A101" s="106">
        <v>38</v>
      </c>
      <c r="B101" s="106"/>
      <c r="C101" s="86" t="s">
        <v>286</v>
      </c>
      <c r="D101" s="87">
        <f t="shared" ref="D101:F102" si="15">D102</f>
        <v>566.9</v>
      </c>
      <c r="E101" s="87">
        <f t="shared" si="15"/>
        <v>543</v>
      </c>
      <c r="F101" s="87">
        <f t="shared" si="15"/>
        <v>543</v>
      </c>
      <c r="G101" s="197">
        <f t="shared" si="6"/>
        <v>0.95784088904568709</v>
      </c>
      <c r="H101" s="197">
        <f t="shared" si="7"/>
        <v>1</v>
      </c>
    </row>
    <row r="102" spans="1:8" s="27" customFormat="1" x14ac:dyDescent="0.25">
      <c r="A102" s="108">
        <v>381</v>
      </c>
      <c r="B102" s="108"/>
      <c r="C102" s="109" t="s">
        <v>100</v>
      </c>
      <c r="D102" s="111">
        <f t="shared" si="15"/>
        <v>566.9</v>
      </c>
      <c r="E102" s="111">
        <f t="shared" si="15"/>
        <v>543</v>
      </c>
      <c r="F102" s="111">
        <f t="shared" si="15"/>
        <v>543</v>
      </c>
      <c r="G102" s="204">
        <f t="shared" si="6"/>
        <v>0.95784088904568709</v>
      </c>
      <c r="H102" s="204">
        <f t="shared" si="7"/>
        <v>1</v>
      </c>
    </row>
    <row r="103" spans="1:8" s="55" customFormat="1" x14ac:dyDescent="0.25">
      <c r="A103" s="97">
        <v>3812</v>
      </c>
      <c r="B103" s="97" t="s">
        <v>220</v>
      </c>
      <c r="C103" s="93" t="s">
        <v>127</v>
      </c>
      <c r="D103" s="94">
        <v>566.9</v>
      </c>
      <c r="E103" s="94">
        <v>543</v>
      </c>
      <c r="F103" s="94">
        <v>543</v>
      </c>
      <c r="G103" s="204">
        <f t="shared" si="6"/>
        <v>0.95784088904568709</v>
      </c>
      <c r="H103" s="204">
        <f t="shared" si="7"/>
        <v>1</v>
      </c>
    </row>
    <row r="104" spans="1:8" x14ac:dyDescent="0.25">
      <c r="A104" s="110">
        <v>4</v>
      </c>
      <c r="B104" s="110"/>
      <c r="C104" s="83" t="s">
        <v>5</v>
      </c>
      <c r="D104" s="84">
        <f>D105</f>
        <v>412.49</v>
      </c>
      <c r="E104" s="84">
        <f>E105</f>
        <v>4468.2700000000004</v>
      </c>
      <c r="F104" s="84">
        <f>F105</f>
        <v>601.27</v>
      </c>
      <c r="G104" s="203">
        <f t="shared" si="6"/>
        <v>1.4576595796261727</v>
      </c>
      <c r="H104" s="203">
        <f t="shared" si="7"/>
        <v>0.13456438397858678</v>
      </c>
    </row>
    <row r="105" spans="1:8" ht="24" x14ac:dyDescent="0.25">
      <c r="A105" s="106">
        <v>42</v>
      </c>
      <c r="B105" s="106"/>
      <c r="C105" s="86" t="s">
        <v>81</v>
      </c>
      <c r="D105" s="87">
        <f>D106+D109</f>
        <v>412.49</v>
      </c>
      <c r="E105" s="87">
        <f>E106+E109</f>
        <v>4468.2700000000004</v>
      </c>
      <c r="F105" s="87">
        <f t="shared" ref="F105" si="16">F106+F109</f>
        <v>601.27</v>
      </c>
      <c r="G105" s="197">
        <f t="shared" si="6"/>
        <v>1.4576595796261727</v>
      </c>
      <c r="H105" s="197">
        <f t="shared" si="7"/>
        <v>0.13456438397858678</v>
      </c>
    </row>
    <row r="106" spans="1:8" s="27" customFormat="1" x14ac:dyDescent="0.25">
      <c r="A106" s="108">
        <v>422</v>
      </c>
      <c r="B106" s="108"/>
      <c r="C106" s="109" t="s">
        <v>82</v>
      </c>
      <c r="D106" s="111">
        <f>D107+D108</f>
        <v>0</v>
      </c>
      <c r="E106" s="111">
        <f t="shared" ref="E106:F106" si="17">E107+E108</f>
        <v>3964</v>
      </c>
      <c r="F106" s="111">
        <f t="shared" si="17"/>
        <v>0</v>
      </c>
      <c r="G106" s="204" t="e">
        <f t="shared" si="6"/>
        <v>#DIV/0!</v>
      </c>
      <c r="H106" s="204">
        <f t="shared" si="7"/>
        <v>0</v>
      </c>
    </row>
    <row r="107" spans="1:8" s="55" customFormat="1" x14ac:dyDescent="0.25">
      <c r="A107" s="97">
        <v>4221</v>
      </c>
      <c r="B107" s="97" t="s">
        <v>223</v>
      </c>
      <c r="C107" s="93" t="s">
        <v>88</v>
      </c>
      <c r="D107" s="94">
        <v>0</v>
      </c>
      <c r="E107" s="94">
        <v>3964</v>
      </c>
      <c r="F107" s="94">
        <v>0</v>
      </c>
      <c r="G107" s="204" t="e">
        <f t="shared" si="6"/>
        <v>#DIV/0!</v>
      </c>
      <c r="H107" s="204">
        <f t="shared" si="7"/>
        <v>0</v>
      </c>
    </row>
    <row r="108" spans="1:8" s="55" customFormat="1" x14ac:dyDescent="0.25">
      <c r="A108" s="97">
        <v>4227</v>
      </c>
      <c r="B108" s="97" t="s">
        <v>221</v>
      </c>
      <c r="C108" s="93" t="s">
        <v>197</v>
      </c>
      <c r="D108" s="94">
        <v>0</v>
      </c>
      <c r="E108" s="94">
        <v>0</v>
      </c>
      <c r="F108" s="94">
        <v>0</v>
      </c>
      <c r="G108" s="204" t="e">
        <f t="shared" si="6"/>
        <v>#DIV/0!</v>
      </c>
      <c r="H108" s="204" t="e">
        <f t="shared" si="7"/>
        <v>#DIV/0!</v>
      </c>
    </row>
    <row r="109" spans="1:8" s="27" customFormat="1" ht="24" x14ac:dyDescent="0.25">
      <c r="A109" s="108">
        <v>424</v>
      </c>
      <c r="B109" s="108"/>
      <c r="C109" s="109" t="s">
        <v>130</v>
      </c>
      <c r="D109" s="111">
        <f>D110</f>
        <v>412.49</v>
      </c>
      <c r="E109" s="111">
        <f t="shared" ref="E109:F109" si="18">E110</f>
        <v>504.27</v>
      </c>
      <c r="F109" s="111">
        <f t="shared" si="18"/>
        <v>601.27</v>
      </c>
      <c r="G109" s="204">
        <f t="shared" si="6"/>
        <v>1.4576595796261727</v>
      </c>
      <c r="H109" s="204">
        <f t="shared" si="7"/>
        <v>1.1923572689233943</v>
      </c>
    </row>
    <row r="110" spans="1:8" x14ac:dyDescent="0.25">
      <c r="A110" s="97">
        <v>4241</v>
      </c>
      <c r="B110" s="97" t="s">
        <v>222</v>
      </c>
      <c r="C110" s="93" t="s">
        <v>131</v>
      </c>
      <c r="D110" s="94">
        <v>412.49</v>
      </c>
      <c r="E110" s="94">
        <v>504.27</v>
      </c>
      <c r="F110" s="94">
        <v>601.27</v>
      </c>
      <c r="G110" s="204">
        <f t="shared" si="6"/>
        <v>1.4576595796261727</v>
      </c>
      <c r="H110" s="204">
        <f t="shared" si="7"/>
        <v>1.1923572689233943</v>
      </c>
    </row>
    <row r="111" spans="1:8" x14ac:dyDescent="0.25">
      <c r="A111" s="254" t="s">
        <v>89</v>
      </c>
      <c r="B111" s="254"/>
      <c r="C111" s="254"/>
      <c r="D111" s="107">
        <f t="shared" ref="D111:F112" si="19">D112</f>
        <v>340.71</v>
      </c>
      <c r="E111" s="107">
        <f>E112+E119</f>
        <v>1071.6400000000001</v>
      </c>
      <c r="F111" s="107">
        <f>F112+F119</f>
        <v>532.80999999999995</v>
      </c>
      <c r="G111" s="200">
        <f t="shared" si="6"/>
        <v>1.5638226057350826</v>
      </c>
      <c r="H111" s="200">
        <f t="shared" si="7"/>
        <v>0.49719122093240259</v>
      </c>
    </row>
    <row r="112" spans="1:8" x14ac:dyDescent="0.25">
      <c r="A112" s="82">
        <v>3</v>
      </c>
      <c r="B112" s="82"/>
      <c r="C112" s="83" t="s">
        <v>58</v>
      </c>
      <c r="D112" s="84">
        <f>D113</f>
        <v>340.71</v>
      </c>
      <c r="E112" s="84">
        <f>E113</f>
        <v>0</v>
      </c>
      <c r="F112" s="84">
        <f t="shared" si="19"/>
        <v>222.81</v>
      </c>
      <c r="G112" s="203">
        <f t="shared" si="6"/>
        <v>0.65395791142026949</v>
      </c>
      <c r="H112" s="203" t="e">
        <f t="shared" si="7"/>
        <v>#DIV/0!</v>
      </c>
    </row>
    <row r="113" spans="1:8" s="27" customFormat="1" x14ac:dyDescent="0.25">
      <c r="A113" s="85">
        <v>32</v>
      </c>
      <c r="B113" s="85"/>
      <c r="C113" s="86" t="s">
        <v>10</v>
      </c>
      <c r="D113" s="87">
        <f>D114+D117</f>
        <v>340.71</v>
      </c>
      <c r="E113" s="87">
        <f>E114</f>
        <v>0</v>
      </c>
      <c r="F113" s="87">
        <f>F114</f>
        <v>222.81</v>
      </c>
      <c r="G113" s="197">
        <f t="shared" si="6"/>
        <v>0.65395791142026949</v>
      </c>
      <c r="H113" s="197" t="e">
        <f t="shared" si="7"/>
        <v>#DIV/0!</v>
      </c>
    </row>
    <row r="114" spans="1:8" s="27" customFormat="1" x14ac:dyDescent="0.25">
      <c r="A114" s="88">
        <v>322</v>
      </c>
      <c r="B114" s="88"/>
      <c r="C114" s="95" t="s">
        <v>60</v>
      </c>
      <c r="D114" s="96">
        <f>D116+D115</f>
        <v>340.71</v>
      </c>
      <c r="E114" s="96">
        <f>E116</f>
        <v>0</v>
      </c>
      <c r="F114" s="111">
        <f>F115+F116</f>
        <v>222.81</v>
      </c>
      <c r="G114" s="204">
        <f t="shared" si="6"/>
        <v>0.65395791142026949</v>
      </c>
      <c r="H114" s="204" t="e">
        <f t="shared" si="7"/>
        <v>#DIV/0!</v>
      </c>
    </row>
    <row r="115" spans="1:8" s="55" customFormat="1" x14ac:dyDescent="0.25">
      <c r="A115" s="89">
        <v>3221</v>
      </c>
      <c r="B115" s="89"/>
      <c r="C115" s="90" t="s">
        <v>61</v>
      </c>
      <c r="D115" s="91">
        <v>215.95</v>
      </c>
      <c r="E115" s="91">
        <v>0</v>
      </c>
      <c r="F115" s="94">
        <v>222.81</v>
      </c>
      <c r="G115" s="204">
        <f t="shared" si="6"/>
        <v>1.0317666126418152</v>
      </c>
      <c r="H115" s="204" t="e">
        <f t="shared" si="7"/>
        <v>#DIV/0!</v>
      </c>
    </row>
    <row r="116" spans="1:8" s="55" customFormat="1" x14ac:dyDescent="0.25">
      <c r="A116" s="97">
        <v>3225</v>
      </c>
      <c r="B116" s="97" t="s">
        <v>226</v>
      </c>
      <c r="C116" s="93" t="s">
        <v>64</v>
      </c>
      <c r="D116" s="94">
        <v>124.76</v>
      </c>
      <c r="E116" s="94">
        <v>0</v>
      </c>
      <c r="F116" s="94"/>
      <c r="G116" s="204">
        <f t="shared" si="6"/>
        <v>0</v>
      </c>
      <c r="H116" s="204" t="e">
        <f t="shared" si="7"/>
        <v>#DIV/0!</v>
      </c>
    </row>
    <row r="117" spans="1:8" s="27" customFormat="1" x14ac:dyDescent="0.25">
      <c r="A117" s="108">
        <v>323</v>
      </c>
      <c r="B117" s="108"/>
      <c r="C117" s="109" t="s">
        <v>65</v>
      </c>
      <c r="D117" s="111">
        <f>D118</f>
        <v>0</v>
      </c>
      <c r="E117" s="111">
        <f>E118</f>
        <v>0</v>
      </c>
      <c r="F117" s="111">
        <f>F118</f>
        <v>0</v>
      </c>
      <c r="G117" s="204" t="e">
        <f t="shared" si="6"/>
        <v>#DIV/0!</v>
      </c>
      <c r="H117" s="204" t="e">
        <f t="shared" si="7"/>
        <v>#DIV/0!</v>
      </c>
    </row>
    <row r="118" spans="1:8" s="55" customFormat="1" x14ac:dyDescent="0.25">
      <c r="A118" s="97">
        <v>3239</v>
      </c>
      <c r="B118" s="97" t="s">
        <v>227</v>
      </c>
      <c r="C118" s="93" t="s">
        <v>71</v>
      </c>
      <c r="D118" s="94">
        <v>0</v>
      </c>
      <c r="E118" s="94">
        <v>0</v>
      </c>
      <c r="F118" s="94">
        <v>0</v>
      </c>
      <c r="G118" s="204" t="e">
        <f t="shared" si="6"/>
        <v>#DIV/0!</v>
      </c>
      <c r="H118" s="204" t="e">
        <f t="shared" si="7"/>
        <v>#DIV/0!</v>
      </c>
    </row>
    <row r="119" spans="1:8" x14ac:dyDescent="0.25">
      <c r="A119" s="110">
        <v>4</v>
      </c>
      <c r="B119" s="110"/>
      <c r="C119" s="83" t="s">
        <v>5</v>
      </c>
      <c r="D119" s="84">
        <f>D120</f>
        <v>0</v>
      </c>
      <c r="E119" s="84">
        <f>E120</f>
        <v>1071.6400000000001</v>
      </c>
      <c r="F119" s="84">
        <f>F120</f>
        <v>310</v>
      </c>
      <c r="G119" s="203" t="e">
        <f t="shared" si="6"/>
        <v>#DIV/0!</v>
      </c>
      <c r="H119" s="203">
        <f t="shared" si="7"/>
        <v>0.28927624948676794</v>
      </c>
    </row>
    <row r="120" spans="1:8" ht="24" x14ac:dyDescent="0.25">
      <c r="A120" s="106">
        <v>42</v>
      </c>
      <c r="B120" s="106"/>
      <c r="C120" s="86" t="s">
        <v>81</v>
      </c>
      <c r="D120" s="87">
        <v>0</v>
      </c>
      <c r="E120" s="87">
        <f>E121</f>
        <v>1071.6400000000001</v>
      </c>
      <c r="F120" s="87">
        <f>F121</f>
        <v>310</v>
      </c>
      <c r="G120" s="197" t="e">
        <f t="shared" si="6"/>
        <v>#DIV/0!</v>
      </c>
      <c r="H120" s="197">
        <f t="shared" si="7"/>
        <v>0.28927624948676794</v>
      </c>
    </row>
    <row r="121" spans="1:8" s="27" customFormat="1" x14ac:dyDescent="0.25">
      <c r="A121" s="108">
        <v>422</v>
      </c>
      <c r="B121" s="108"/>
      <c r="C121" s="109" t="s">
        <v>82</v>
      </c>
      <c r="D121" s="111">
        <f>D122</f>
        <v>0</v>
      </c>
      <c r="E121" s="111">
        <f>E122</f>
        <v>1071.6400000000001</v>
      </c>
      <c r="F121" s="111">
        <f>F122</f>
        <v>310</v>
      </c>
      <c r="G121" s="204" t="e">
        <f t="shared" si="6"/>
        <v>#DIV/0!</v>
      </c>
      <c r="H121" s="204">
        <f t="shared" si="7"/>
        <v>0.28927624948676794</v>
      </c>
    </row>
    <row r="122" spans="1:8" x14ac:dyDescent="0.25">
      <c r="A122" s="97">
        <v>4221</v>
      </c>
      <c r="B122" s="97" t="s">
        <v>228</v>
      </c>
      <c r="C122" s="93" t="s">
        <v>88</v>
      </c>
      <c r="D122" s="94">
        <v>0</v>
      </c>
      <c r="E122" s="94">
        <v>1071.6400000000001</v>
      </c>
      <c r="F122" s="94">
        <v>310</v>
      </c>
      <c r="G122" s="204" t="e">
        <f t="shared" si="6"/>
        <v>#DIV/0!</v>
      </c>
      <c r="H122" s="204">
        <f t="shared" si="7"/>
        <v>0.28927624948676794</v>
      </c>
    </row>
    <row r="123" spans="1:8" ht="21" customHeight="1" x14ac:dyDescent="0.25">
      <c r="A123" s="251" t="s">
        <v>229</v>
      </c>
      <c r="B123" s="252"/>
      <c r="C123" s="253"/>
      <c r="D123" s="80">
        <f>D124</f>
        <v>3256.04</v>
      </c>
      <c r="E123" s="80">
        <f>E124</f>
        <v>0</v>
      </c>
      <c r="F123" s="80">
        <f>F124</f>
        <v>0</v>
      </c>
      <c r="G123" s="198">
        <f t="shared" si="6"/>
        <v>0</v>
      </c>
      <c r="H123" s="198" t="e">
        <f t="shared" si="7"/>
        <v>#DIV/0!</v>
      </c>
    </row>
    <row r="124" spans="1:8" ht="15" customHeight="1" x14ac:dyDescent="0.25">
      <c r="A124" s="254" t="s">
        <v>232</v>
      </c>
      <c r="B124" s="254"/>
      <c r="C124" s="254"/>
      <c r="D124" s="107">
        <f t="shared" ref="D124:F125" si="20">D125</f>
        <v>3256.04</v>
      </c>
      <c r="E124" s="107">
        <f>E125</f>
        <v>0</v>
      </c>
      <c r="F124" s="107">
        <f>F125</f>
        <v>0</v>
      </c>
      <c r="G124" s="200">
        <f t="shared" si="6"/>
        <v>0</v>
      </c>
      <c r="H124" s="200" t="e">
        <f t="shared" si="7"/>
        <v>#DIV/0!</v>
      </c>
    </row>
    <row r="125" spans="1:8" x14ac:dyDescent="0.25">
      <c r="A125" s="82">
        <v>3</v>
      </c>
      <c r="B125" s="82"/>
      <c r="C125" s="83" t="s">
        <v>58</v>
      </c>
      <c r="D125" s="84">
        <f t="shared" ref="D125:E127" si="21">D126</f>
        <v>3256.04</v>
      </c>
      <c r="E125" s="84">
        <f t="shared" si="21"/>
        <v>0</v>
      </c>
      <c r="F125" s="84">
        <f t="shared" si="20"/>
        <v>0</v>
      </c>
      <c r="G125" s="203">
        <f t="shared" si="6"/>
        <v>0</v>
      </c>
      <c r="H125" s="203" t="e">
        <f t="shared" si="7"/>
        <v>#DIV/0!</v>
      </c>
    </row>
    <row r="126" spans="1:8" x14ac:dyDescent="0.25">
      <c r="A126" s="85">
        <v>32</v>
      </c>
      <c r="B126" s="85"/>
      <c r="C126" s="86" t="s">
        <v>10</v>
      </c>
      <c r="D126" s="87">
        <f t="shared" si="21"/>
        <v>3256.04</v>
      </c>
      <c r="E126" s="87">
        <f t="shared" si="21"/>
        <v>0</v>
      </c>
      <c r="F126" s="87">
        <f>F127</f>
        <v>0</v>
      </c>
      <c r="G126" s="197">
        <f t="shared" si="6"/>
        <v>0</v>
      </c>
      <c r="H126" s="197" t="e">
        <f t="shared" si="7"/>
        <v>#DIV/0!</v>
      </c>
    </row>
    <row r="127" spans="1:8" x14ac:dyDescent="0.25">
      <c r="A127" s="88">
        <v>322</v>
      </c>
      <c r="B127" s="88"/>
      <c r="C127" s="95"/>
      <c r="D127" s="96">
        <f t="shared" si="21"/>
        <v>3256.04</v>
      </c>
      <c r="E127" s="96">
        <f t="shared" si="21"/>
        <v>0</v>
      </c>
      <c r="F127" s="111">
        <f>F128</f>
        <v>0</v>
      </c>
      <c r="G127" s="204">
        <f t="shared" si="6"/>
        <v>0</v>
      </c>
      <c r="H127" s="204" t="e">
        <f t="shared" si="7"/>
        <v>#DIV/0!</v>
      </c>
    </row>
    <row r="128" spans="1:8" x14ac:dyDescent="0.25">
      <c r="A128" s="97">
        <v>3222</v>
      </c>
      <c r="B128" s="97" t="s">
        <v>230</v>
      </c>
      <c r="C128" s="93" t="s">
        <v>62</v>
      </c>
      <c r="D128" s="94">
        <v>3256.04</v>
      </c>
      <c r="E128" s="94">
        <v>0</v>
      </c>
      <c r="F128" s="94">
        <v>0</v>
      </c>
      <c r="G128" s="204">
        <f t="shared" si="6"/>
        <v>0</v>
      </c>
      <c r="H128" s="204" t="e">
        <f t="shared" si="7"/>
        <v>#DIV/0!</v>
      </c>
    </row>
    <row r="129" spans="1:8" ht="23.25" customHeight="1" x14ac:dyDescent="0.25">
      <c r="A129" s="251" t="s">
        <v>231</v>
      </c>
      <c r="B129" s="252"/>
      <c r="C129" s="253"/>
      <c r="D129" s="80">
        <f>D130+D143</f>
        <v>2700.2200000000003</v>
      </c>
      <c r="E129" s="80">
        <f>E130+E143</f>
        <v>4068.89</v>
      </c>
      <c r="F129" s="80">
        <f>F130+F143</f>
        <v>4068.89</v>
      </c>
      <c r="G129" s="198">
        <f t="shared" si="6"/>
        <v>1.5068735140099694</v>
      </c>
      <c r="H129" s="198">
        <f t="shared" si="7"/>
        <v>1</v>
      </c>
    </row>
    <row r="130" spans="1:8" x14ac:dyDescent="0.25">
      <c r="A130" s="254" t="s">
        <v>233</v>
      </c>
      <c r="B130" s="254"/>
      <c r="C130" s="254"/>
      <c r="D130" s="107">
        <f t="shared" ref="D130" si="22">D131</f>
        <v>0</v>
      </c>
      <c r="E130" s="107">
        <f>E131</f>
        <v>2175.12</v>
      </c>
      <c r="F130" s="107">
        <f>F131</f>
        <v>2175.12</v>
      </c>
      <c r="G130" s="200" t="e">
        <f t="shared" si="6"/>
        <v>#DIV/0!</v>
      </c>
      <c r="H130" s="200">
        <f t="shared" si="7"/>
        <v>1</v>
      </c>
    </row>
    <row r="131" spans="1:8" x14ac:dyDescent="0.25">
      <c r="A131" s="82">
        <v>3</v>
      </c>
      <c r="B131" s="82"/>
      <c r="C131" s="83" t="s">
        <v>58</v>
      </c>
      <c r="D131" s="84">
        <f>D132</f>
        <v>0</v>
      </c>
      <c r="E131" s="84">
        <f>E132+E139</f>
        <v>2175.12</v>
      </c>
      <c r="F131" s="84">
        <f>F132+F139</f>
        <v>2175.12</v>
      </c>
      <c r="G131" s="203" t="e">
        <f t="shared" si="6"/>
        <v>#DIV/0!</v>
      </c>
      <c r="H131" s="203">
        <f t="shared" si="7"/>
        <v>1</v>
      </c>
    </row>
    <row r="132" spans="1:8" x14ac:dyDescent="0.25">
      <c r="A132" s="85">
        <v>31</v>
      </c>
      <c r="B132" s="85"/>
      <c r="C132" s="86" t="s">
        <v>4</v>
      </c>
      <c r="D132" s="87">
        <f>D133+D135</f>
        <v>0</v>
      </c>
      <c r="E132" s="87">
        <f>E133+E135+E137</f>
        <v>2068.81</v>
      </c>
      <c r="F132" s="87">
        <f>F133+F135+F137</f>
        <v>2068.81</v>
      </c>
      <c r="G132" s="197" t="e">
        <f t="shared" si="6"/>
        <v>#DIV/0!</v>
      </c>
      <c r="H132" s="197">
        <f t="shared" si="7"/>
        <v>1</v>
      </c>
    </row>
    <row r="133" spans="1:8" x14ac:dyDescent="0.25">
      <c r="A133" s="88">
        <v>311</v>
      </c>
      <c r="B133" s="88"/>
      <c r="C133" s="95" t="s">
        <v>234</v>
      </c>
      <c r="D133" s="96">
        <f>D134</f>
        <v>0</v>
      </c>
      <c r="E133" s="96">
        <f>E134</f>
        <v>1432.46</v>
      </c>
      <c r="F133" s="96">
        <f>F134</f>
        <v>1432.46</v>
      </c>
      <c r="G133" s="204" t="e">
        <f t="shared" si="6"/>
        <v>#DIV/0!</v>
      </c>
      <c r="H133" s="204">
        <f t="shared" si="7"/>
        <v>1</v>
      </c>
    </row>
    <row r="134" spans="1:8" x14ac:dyDescent="0.25">
      <c r="A134" s="97">
        <v>3111</v>
      </c>
      <c r="B134" s="97" t="s">
        <v>235</v>
      </c>
      <c r="C134" s="93" t="s">
        <v>20</v>
      </c>
      <c r="D134" s="94">
        <v>0</v>
      </c>
      <c r="E134" s="94">
        <v>1432.46</v>
      </c>
      <c r="F134" s="94">
        <v>1432.46</v>
      </c>
      <c r="G134" s="204" t="e">
        <f t="shared" si="6"/>
        <v>#DIV/0!</v>
      </c>
      <c r="H134" s="204">
        <f t="shared" si="7"/>
        <v>1</v>
      </c>
    </row>
    <row r="135" spans="1:8" s="27" customFormat="1" x14ac:dyDescent="0.25">
      <c r="A135" s="108">
        <v>312</v>
      </c>
      <c r="B135" s="108"/>
      <c r="C135" s="109" t="s">
        <v>84</v>
      </c>
      <c r="D135" s="111">
        <f>D136</f>
        <v>0</v>
      </c>
      <c r="E135" s="111">
        <f>E136</f>
        <v>400</v>
      </c>
      <c r="F135" s="111">
        <f>F136</f>
        <v>400</v>
      </c>
      <c r="G135" s="204" t="e">
        <f t="shared" ref="G135:G198" si="23">F135/D135</f>
        <v>#DIV/0!</v>
      </c>
      <c r="H135" s="204">
        <f t="shared" ref="H135:H198" si="24">F135/E135</f>
        <v>1</v>
      </c>
    </row>
    <row r="136" spans="1:8" x14ac:dyDescent="0.25">
      <c r="A136" s="97">
        <v>3121</v>
      </c>
      <c r="B136" s="97" t="s">
        <v>236</v>
      </c>
      <c r="C136" s="93" t="s">
        <v>84</v>
      </c>
      <c r="D136" s="94">
        <v>0</v>
      </c>
      <c r="E136" s="94">
        <v>400</v>
      </c>
      <c r="F136" s="94">
        <v>400</v>
      </c>
      <c r="G136" s="204" t="e">
        <f t="shared" si="23"/>
        <v>#DIV/0!</v>
      </c>
      <c r="H136" s="204">
        <f t="shared" si="24"/>
        <v>1</v>
      </c>
    </row>
    <row r="137" spans="1:8" s="27" customFormat="1" x14ac:dyDescent="0.25">
      <c r="A137" s="108">
        <v>313</v>
      </c>
      <c r="B137" s="108"/>
      <c r="C137" s="109" t="s">
        <v>85</v>
      </c>
      <c r="D137" s="111">
        <f>D138</f>
        <v>0</v>
      </c>
      <c r="E137" s="111">
        <f>E138</f>
        <v>236.35</v>
      </c>
      <c r="F137" s="111">
        <f>F138</f>
        <v>236.35</v>
      </c>
      <c r="G137" s="204" t="e">
        <f t="shared" si="23"/>
        <v>#DIV/0!</v>
      </c>
      <c r="H137" s="204">
        <f t="shared" si="24"/>
        <v>1</v>
      </c>
    </row>
    <row r="138" spans="1:8" x14ac:dyDescent="0.25">
      <c r="A138" s="97">
        <v>3132</v>
      </c>
      <c r="B138" s="97" t="s">
        <v>237</v>
      </c>
      <c r="C138" s="93" t="s">
        <v>86</v>
      </c>
      <c r="D138" s="94">
        <v>0</v>
      </c>
      <c r="E138" s="94">
        <v>236.35</v>
      </c>
      <c r="F138" s="94">
        <v>236.35</v>
      </c>
      <c r="G138" s="204" t="e">
        <f t="shared" si="23"/>
        <v>#DIV/0!</v>
      </c>
      <c r="H138" s="204">
        <f t="shared" si="24"/>
        <v>1</v>
      </c>
    </row>
    <row r="139" spans="1:8" s="27" customFormat="1" x14ac:dyDescent="0.25">
      <c r="A139" s="106">
        <v>32</v>
      </c>
      <c r="B139" s="106"/>
      <c r="C139" s="86" t="s">
        <v>10</v>
      </c>
      <c r="D139" s="87">
        <f t="shared" ref="D139:F139" si="25">D140</f>
        <v>0</v>
      </c>
      <c r="E139" s="87">
        <f t="shared" si="25"/>
        <v>106.31</v>
      </c>
      <c r="F139" s="87">
        <f t="shared" si="25"/>
        <v>106.31</v>
      </c>
      <c r="G139" s="197" t="e">
        <f t="shared" si="23"/>
        <v>#DIV/0!</v>
      </c>
      <c r="H139" s="197">
        <f t="shared" si="24"/>
        <v>1</v>
      </c>
    </row>
    <row r="140" spans="1:8" s="27" customFormat="1" x14ac:dyDescent="0.25">
      <c r="A140" s="108">
        <v>321</v>
      </c>
      <c r="B140" s="108"/>
      <c r="C140" s="109" t="s">
        <v>21</v>
      </c>
      <c r="D140" s="111">
        <f>D141+D142</f>
        <v>0</v>
      </c>
      <c r="E140" s="111">
        <f>E141+E142</f>
        <v>106.31</v>
      </c>
      <c r="F140" s="111">
        <f>F141+F142</f>
        <v>106.31</v>
      </c>
      <c r="G140" s="204" t="e">
        <f t="shared" si="23"/>
        <v>#DIV/0!</v>
      </c>
      <c r="H140" s="204">
        <f t="shared" si="24"/>
        <v>1</v>
      </c>
    </row>
    <row r="141" spans="1:8" s="55" customFormat="1" x14ac:dyDescent="0.25">
      <c r="A141" s="97">
        <v>3211</v>
      </c>
      <c r="B141" s="97" t="s">
        <v>282</v>
      </c>
      <c r="C141" s="93" t="s">
        <v>22</v>
      </c>
      <c r="D141" s="94">
        <v>0</v>
      </c>
      <c r="E141" s="94">
        <v>30</v>
      </c>
      <c r="F141" s="94">
        <v>30</v>
      </c>
      <c r="G141" s="204" t="e">
        <f t="shared" si="23"/>
        <v>#DIV/0!</v>
      </c>
      <c r="H141" s="204">
        <f t="shared" si="24"/>
        <v>1</v>
      </c>
    </row>
    <row r="142" spans="1:8" ht="24" x14ac:dyDescent="0.25">
      <c r="A142" s="97">
        <v>3212</v>
      </c>
      <c r="B142" s="97" t="s">
        <v>238</v>
      </c>
      <c r="C142" s="93" t="s">
        <v>216</v>
      </c>
      <c r="D142" s="94">
        <v>0</v>
      </c>
      <c r="E142" s="94">
        <v>76.31</v>
      </c>
      <c r="F142" s="94">
        <v>76.31</v>
      </c>
      <c r="G142" s="204" t="e">
        <f t="shared" si="23"/>
        <v>#DIV/0!</v>
      </c>
      <c r="H142" s="204">
        <f t="shared" si="24"/>
        <v>1</v>
      </c>
    </row>
    <row r="143" spans="1:8" x14ac:dyDescent="0.25">
      <c r="A143" s="254" t="s">
        <v>239</v>
      </c>
      <c r="B143" s="254"/>
      <c r="C143" s="254"/>
      <c r="D143" s="107">
        <f t="shared" ref="D143" si="26">D144</f>
        <v>2700.2200000000003</v>
      </c>
      <c r="E143" s="107">
        <f>E144</f>
        <v>1893.77</v>
      </c>
      <c r="F143" s="107">
        <f>F144</f>
        <v>1893.77</v>
      </c>
      <c r="G143" s="200">
        <f t="shared" si="23"/>
        <v>0.7013391501433216</v>
      </c>
      <c r="H143" s="200">
        <f t="shared" si="24"/>
        <v>1</v>
      </c>
    </row>
    <row r="144" spans="1:8" x14ac:dyDescent="0.25">
      <c r="A144" s="82">
        <v>3</v>
      </c>
      <c r="B144" s="82"/>
      <c r="C144" s="83" t="s">
        <v>58</v>
      </c>
      <c r="D144" s="84">
        <f>D145+D152</f>
        <v>2700.2200000000003</v>
      </c>
      <c r="E144" s="84">
        <f>E145+E152</f>
        <v>1893.77</v>
      </c>
      <c r="F144" s="84">
        <f>F145+F152</f>
        <v>1893.77</v>
      </c>
      <c r="G144" s="203">
        <f t="shared" si="23"/>
        <v>0.7013391501433216</v>
      </c>
      <c r="H144" s="203">
        <f t="shared" si="24"/>
        <v>1</v>
      </c>
    </row>
    <row r="145" spans="1:8" x14ac:dyDescent="0.25">
      <c r="A145" s="85">
        <v>31</v>
      </c>
      <c r="B145" s="85"/>
      <c r="C145" s="86" t="s">
        <v>4</v>
      </c>
      <c r="D145" s="87">
        <f>D146+D148+D150</f>
        <v>2586.3700000000003</v>
      </c>
      <c r="E145" s="87">
        <f>E146+E148+E150</f>
        <v>1818.55</v>
      </c>
      <c r="F145" s="87">
        <f>F146+F148+F150</f>
        <v>1818.55</v>
      </c>
      <c r="G145" s="197">
        <f t="shared" si="23"/>
        <v>0.70312832270711445</v>
      </c>
      <c r="H145" s="197">
        <f t="shared" si="24"/>
        <v>1</v>
      </c>
    </row>
    <row r="146" spans="1:8" x14ac:dyDescent="0.25">
      <c r="A146" s="88">
        <v>311</v>
      </c>
      <c r="B146" s="88"/>
      <c r="C146" s="95" t="s">
        <v>234</v>
      </c>
      <c r="D146" s="96">
        <f>D147</f>
        <v>1962.55</v>
      </c>
      <c r="E146" s="96">
        <f>E147</f>
        <v>1560.98</v>
      </c>
      <c r="F146" s="111">
        <f>F147</f>
        <v>1560.98</v>
      </c>
      <c r="G146" s="204">
        <f t="shared" si="23"/>
        <v>0.79538355710682529</v>
      </c>
      <c r="H146" s="204">
        <f t="shared" si="24"/>
        <v>1</v>
      </c>
    </row>
    <row r="147" spans="1:8" x14ac:dyDescent="0.25">
      <c r="A147" s="97">
        <v>3111</v>
      </c>
      <c r="B147" s="97" t="s">
        <v>240</v>
      </c>
      <c r="C147" s="93" t="s">
        <v>20</v>
      </c>
      <c r="D147" s="94">
        <v>1962.55</v>
      </c>
      <c r="E147" s="94">
        <v>1560.98</v>
      </c>
      <c r="F147" s="94">
        <v>1560.98</v>
      </c>
      <c r="G147" s="204">
        <f t="shared" si="23"/>
        <v>0.79538355710682529</v>
      </c>
      <c r="H147" s="204">
        <f t="shared" si="24"/>
        <v>1</v>
      </c>
    </row>
    <row r="148" spans="1:8" x14ac:dyDescent="0.25">
      <c r="A148" s="108">
        <v>312</v>
      </c>
      <c r="B148" s="108"/>
      <c r="C148" s="109" t="s">
        <v>84</v>
      </c>
      <c r="D148" s="111">
        <f>D149</f>
        <v>300</v>
      </c>
      <c r="E148" s="111">
        <f>E149</f>
        <v>0</v>
      </c>
      <c r="F148" s="111">
        <f>F149</f>
        <v>0</v>
      </c>
      <c r="G148" s="204">
        <f t="shared" si="23"/>
        <v>0</v>
      </c>
      <c r="H148" s="204" t="e">
        <f t="shared" si="24"/>
        <v>#DIV/0!</v>
      </c>
    </row>
    <row r="149" spans="1:8" x14ac:dyDescent="0.25">
      <c r="A149" s="97">
        <v>3121</v>
      </c>
      <c r="B149" s="97" t="s">
        <v>241</v>
      </c>
      <c r="C149" s="93" t="s">
        <v>84</v>
      </c>
      <c r="D149" s="94">
        <v>300</v>
      </c>
      <c r="E149" s="94">
        <v>0</v>
      </c>
      <c r="F149" s="94">
        <v>0</v>
      </c>
      <c r="G149" s="204">
        <f t="shared" si="23"/>
        <v>0</v>
      </c>
      <c r="H149" s="204" t="e">
        <f t="shared" si="24"/>
        <v>#DIV/0!</v>
      </c>
    </row>
    <row r="150" spans="1:8" x14ac:dyDescent="0.25">
      <c r="A150" s="108">
        <v>313</v>
      </c>
      <c r="B150" s="108"/>
      <c r="C150" s="109" t="s">
        <v>85</v>
      </c>
      <c r="D150" s="111">
        <f>D151</f>
        <v>323.82</v>
      </c>
      <c r="E150" s="111">
        <f>E151</f>
        <v>257.57</v>
      </c>
      <c r="F150" s="111">
        <f>F151</f>
        <v>257.57</v>
      </c>
      <c r="G150" s="204">
        <f t="shared" si="23"/>
        <v>0.79541103081959108</v>
      </c>
      <c r="H150" s="204">
        <f t="shared" si="24"/>
        <v>1</v>
      </c>
    </row>
    <row r="151" spans="1:8" x14ac:dyDescent="0.25">
      <c r="A151" s="97">
        <v>3132</v>
      </c>
      <c r="B151" s="97" t="s">
        <v>242</v>
      </c>
      <c r="C151" s="93" t="s">
        <v>86</v>
      </c>
      <c r="D151" s="94">
        <v>323.82</v>
      </c>
      <c r="E151" s="94">
        <v>257.57</v>
      </c>
      <c r="F151" s="94">
        <v>257.57</v>
      </c>
      <c r="G151" s="204">
        <f t="shared" si="23"/>
        <v>0.79541103081959108</v>
      </c>
      <c r="H151" s="204">
        <f t="shared" si="24"/>
        <v>1</v>
      </c>
    </row>
    <row r="152" spans="1:8" s="27" customFormat="1" x14ac:dyDescent="0.25">
      <c r="A152" s="106">
        <v>32</v>
      </c>
      <c r="B152" s="106"/>
      <c r="C152" s="86" t="s">
        <v>10</v>
      </c>
      <c r="D152" s="87">
        <f t="shared" ref="D152:F153" si="27">D153</f>
        <v>113.85</v>
      </c>
      <c r="E152" s="87">
        <f t="shared" si="27"/>
        <v>75.22</v>
      </c>
      <c r="F152" s="87">
        <f t="shared" si="27"/>
        <v>75.22</v>
      </c>
      <c r="G152" s="197">
        <f t="shared" si="23"/>
        <v>0.66069389547650414</v>
      </c>
      <c r="H152" s="197">
        <f t="shared" si="24"/>
        <v>1</v>
      </c>
    </row>
    <row r="153" spans="1:8" s="27" customFormat="1" x14ac:dyDescent="0.25">
      <c r="A153" s="108">
        <v>321</v>
      </c>
      <c r="B153" s="108"/>
      <c r="C153" s="109" t="s">
        <v>21</v>
      </c>
      <c r="D153" s="111">
        <f t="shared" si="27"/>
        <v>113.85</v>
      </c>
      <c r="E153" s="111">
        <f t="shared" si="27"/>
        <v>75.22</v>
      </c>
      <c r="F153" s="111">
        <f t="shared" si="27"/>
        <v>75.22</v>
      </c>
      <c r="G153" s="204">
        <f t="shared" si="23"/>
        <v>0.66069389547650414</v>
      </c>
      <c r="H153" s="204">
        <f t="shared" si="24"/>
        <v>1</v>
      </c>
    </row>
    <row r="154" spans="1:8" ht="24" x14ac:dyDescent="0.25">
      <c r="A154" s="97">
        <v>3212</v>
      </c>
      <c r="B154" s="97" t="s">
        <v>243</v>
      </c>
      <c r="C154" s="93" t="s">
        <v>216</v>
      </c>
      <c r="D154" s="94">
        <v>113.85</v>
      </c>
      <c r="E154" s="94">
        <v>75.22</v>
      </c>
      <c r="F154" s="94">
        <v>75.22</v>
      </c>
      <c r="G154" s="204">
        <f t="shared" si="23"/>
        <v>0.66069389547650414</v>
      </c>
      <c r="H154" s="204">
        <f t="shared" si="24"/>
        <v>1</v>
      </c>
    </row>
    <row r="155" spans="1:8" s="27" customFormat="1" ht="23.25" customHeight="1" x14ac:dyDescent="0.25">
      <c r="A155" s="251" t="s">
        <v>244</v>
      </c>
      <c r="B155" s="252"/>
      <c r="C155" s="253"/>
      <c r="D155" s="80">
        <f>D156</f>
        <v>48684.6</v>
      </c>
      <c r="E155" s="80">
        <f>E156</f>
        <v>54224.1</v>
      </c>
      <c r="F155" s="80">
        <f>F156</f>
        <v>53650.720000000001</v>
      </c>
      <c r="G155" s="198">
        <f t="shared" si="23"/>
        <v>1.102005973141404</v>
      </c>
      <c r="H155" s="198">
        <f t="shared" si="24"/>
        <v>0.98942573505138864</v>
      </c>
    </row>
    <row r="156" spans="1:8" s="27" customFormat="1" x14ac:dyDescent="0.25">
      <c r="A156" s="254" t="s">
        <v>245</v>
      </c>
      <c r="B156" s="254"/>
      <c r="C156" s="254"/>
      <c r="D156" s="107">
        <f t="shared" ref="D156:F157" si="28">D157</f>
        <v>48684.6</v>
      </c>
      <c r="E156" s="107">
        <f>E157</f>
        <v>54224.1</v>
      </c>
      <c r="F156" s="107">
        <f>F157</f>
        <v>53650.720000000001</v>
      </c>
      <c r="G156" s="200">
        <f t="shared" si="23"/>
        <v>1.102005973141404</v>
      </c>
      <c r="H156" s="200">
        <f t="shared" si="24"/>
        <v>0.98942573505138864</v>
      </c>
    </row>
    <row r="157" spans="1:8" s="27" customFormat="1" x14ac:dyDescent="0.25">
      <c r="A157" s="82">
        <v>3</v>
      </c>
      <c r="B157" s="82"/>
      <c r="C157" s="83" t="s">
        <v>58</v>
      </c>
      <c r="D157" s="84">
        <f t="shared" ref="D157:E159" si="29">D158</f>
        <v>48684.6</v>
      </c>
      <c r="E157" s="84">
        <f t="shared" si="29"/>
        <v>54224.1</v>
      </c>
      <c r="F157" s="84">
        <f t="shared" si="28"/>
        <v>53650.720000000001</v>
      </c>
      <c r="G157" s="203">
        <f t="shared" si="23"/>
        <v>1.102005973141404</v>
      </c>
      <c r="H157" s="203">
        <f t="shared" si="24"/>
        <v>0.98942573505138864</v>
      </c>
    </row>
    <row r="158" spans="1:8" s="27" customFormat="1" x14ac:dyDescent="0.25">
      <c r="A158" s="85">
        <v>32</v>
      </c>
      <c r="B158" s="85"/>
      <c r="C158" s="86" t="s">
        <v>10</v>
      </c>
      <c r="D158" s="87">
        <f t="shared" si="29"/>
        <v>48684.6</v>
      </c>
      <c r="E158" s="87">
        <f t="shared" si="29"/>
        <v>54224.1</v>
      </c>
      <c r="F158" s="87">
        <f>F159</f>
        <v>53650.720000000001</v>
      </c>
      <c r="G158" s="197">
        <f t="shared" si="23"/>
        <v>1.102005973141404</v>
      </c>
      <c r="H158" s="197">
        <f t="shared" si="24"/>
        <v>0.98942573505138864</v>
      </c>
    </row>
    <row r="159" spans="1:8" s="27" customFormat="1" x14ac:dyDescent="0.25">
      <c r="A159" s="88">
        <v>322</v>
      </c>
      <c r="B159" s="88"/>
      <c r="C159" s="95"/>
      <c r="D159" s="96">
        <f t="shared" si="29"/>
        <v>48684.6</v>
      </c>
      <c r="E159" s="96">
        <f t="shared" si="29"/>
        <v>54224.1</v>
      </c>
      <c r="F159" s="111">
        <f>F160</f>
        <v>53650.720000000001</v>
      </c>
      <c r="G159" s="204">
        <f t="shared" si="23"/>
        <v>1.102005973141404</v>
      </c>
      <c r="H159" s="204">
        <f t="shared" si="24"/>
        <v>0.98942573505138864</v>
      </c>
    </row>
    <row r="160" spans="1:8" x14ac:dyDescent="0.25">
      <c r="A160" s="97">
        <v>3222</v>
      </c>
      <c r="B160" s="97" t="s">
        <v>246</v>
      </c>
      <c r="C160" s="93" t="s">
        <v>62</v>
      </c>
      <c r="D160" s="94">
        <v>48684.6</v>
      </c>
      <c r="E160" s="94">
        <v>54224.1</v>
      </c>
      <c r="F160" s="94">
        <v>53650.720000000001</v>
      </c>
      <c r="G160" s="204">
        <f t="shared" si="23"/>
        <v>1.102005973141404</v>
      </c>
      <c r="H160" s="204">
        <f t="shared" si="24"/>
        <v>0.98942573505138864</v>
      </c>
    </row>
    <row r="161" spans="1:8" s="27" customFormat="1" x14ac:dyDescent="0.25">
      <c r="A161" s="251" t="s">
        <v>247</v>
      </c>
      <c r="B161" s="252"/>
      <c r="C161" s="253"/>
      <c r="D161" s="80">
        <f>D162+D169</f>
        <v>3144.0799999999995</v>
      </c>
      <c r="E161" s="80">
        <f>E162+E169</f>
        <v>0</v>
      </c>
      <c r="F161" s="80">
        <f>F162+F169</f>
        <v>0</v>
      </c>
      <c r="G161" s="198">
        <f t="shared" si="23"/>
        <v>0</v>
      </c>
      <c r="H161" s="198" t="e">
        <f t="shared" si="24"/>
        <v>#DIV/0!</v>
      </c>
    </row>
    <row r="162" spans="1:8" s="27" customFormat="1" x14ac:dyDescent="0.25">
      <c r="A162" s="254" t="s">
        <v>248</v>
      </c>
      <c r="B162" s="254"/>
      <c r="C162" s="254"/>
      <c r="D162" s="107">
        <f t="shared" ref="D162:F163" si="30">D163</f>
        <v>135.88999999999999</v>
      </c>
      <c r="E162" s="107">
        <f>E163</f>
        <v>0</v>
      </c>
      <c r="F162" s="107">
        <f>F163</f>
        <v>0</v>
      </c>
      <c r="G162" s="200">
        <f t="shared" si="23"/>
        <v>0</v>
      </c>
      <c r="H162" s="200" t="e">
        <f t="shared" si="24"/>
        <v>#DIV/0!</v>
      </c>
    </row>
    <row r="163" spans="1:8" s="27" customFormat="1" x14ac:dyDescent="0.25">
      <c r="A163" s="82">
        <v>3</v>
      </c>
      <c r="B163" s="82"/>
      <c r="C163" s="83" t="s">
        <v>58</v>
      </c>
      <c r="D163" s="84">
        <f>D164</f>
        <v>135.88999999999999</v>
      </c>
      <c r="E163" s="84">
        <f>E164</f>
        <v>0</v>
      </c>
      <c r="F163" s="84">
        <f t="shared" si="30"/>
        <v>0</v>
      </c>
      <c r="G163" s="203">
        <f t="shared" si="23"/>
        <v>0</v>
      </c>
      <c r="H163" s="203" t="e">
        <f t="shared" si="24"/>
        <v>#DIV/0!</v>
      </c>
    </row>
    <row r="164" spans="1:8" s="27" customFormat="1" x14ac:dyDescent="0.25">
      <c r="A164" s="85">
        <v>31</v>
      </c>
      <c r="B164" s="85"/>
      <c r="C164" s="86" t="s">
        <v>4</v>
      </c>
      <c r="D164" s="87">
        <f>D165+D167</f>
        <v>135.88999999999999</v>
      </c>
      <c r="E164" s="87">
        <f>E165+E167</f>
        <v>0</v>
      </c>
      <c r="F164" s="87">
        <f>F165+F167</f>
        <v>0</v>
      </c>
      <c r="G164" s="197">
        <f t="shared" si="23"/>
        <v>0</v>
      </c>
      <c r="H164" s="197" t="e">
        <f t="shared" si="24"/>
        <v>#DIV/0!</v>
      </c>
    </row>
    <row r="165" spans="1:8" s="27" customFormat="1" x14ac:dyDescent="0.25">
      <c r="A165" s="88">
        <v>311</v>
      </c>
      <c r="B165" s="88"/>
      <c r="C165" s="95" t="s">
        <v>234</v>
      </c>
      <c r="D165" s="96">
        <f>D166</f>
        <v>116.64</v>
      </c>
      <c r="E165" s="96">
        <f>E166</f>
        <v>0</v>
      </c>
      <c r="F165" s="111">
        <f>F166</f>
        <v>0</v>
      </c>
      <c r="G165" s="204">
        <f t="shared" si="23"/>
        <v>0</v>
      </c>
      <c r="H165" s="204" t="e">
        <f t="shared" si="24"/>
        <v>#DIV/0!</v>
      </c>
    </row>
    <row r="166" spans="1:8" x14ac:dyDescent="0.25">
      <c r="A166" s="97">
        <v>3111</v>
      </c>
      <c r="B166" s="97" t="s">
        <v>249</v>
      </c>
      <c r="C166" s="93" t="s">
        <v>20</v>
      </c>
      <c r="D166" s="94">
        <v>116.64</v>
      </c>
      <c r="E166" s="94">
        <v>0</v>
      </c>
      <c r="F166" s="94">
        <v>0</v>
      </c>
      <c r="G166" s="204">
        <f t="shared" si="23"/>
        <v>0</v>
      </c>
      <c r="H166" s="204" t="e">
        <f t="shared" si="24"/>
        <v>#DIV/0!</v>
      </c>
    </row>
    <row r="167" spans="1:8" x14ac:dyDescent="0.25">
      <c r="A167" s="108">
        <v>313</v>
      </c>
      <c r="B167" s="108"/>
      <c r="C167" s="109" t="s">
        <v>85</v>
      </c>
      <c r="D167" s="111">
        <f>D168</f>
        <v>19.25</v>
      </c>
      <c r="E167" s="111">
        <f>E168</f>
        <v>0</v>
      </c>
      <c r="F167" s="111">
        <f>F168</f>
        <v>0</v>
      </c>
      <c r="G167" s="204">
        <f t="shared" si="23"/>
        <v>0</v>
      </c>
      <c r="H167" s="204" t="e">
        <f t="shared" si="24"/>
        <v>#DIV/0!</v>
      </c>
    </row>
    <row r="168" spans="1:8" x14ac:dyDescent="0.25">
      <c r="A168" s="97">
        <v>3132</v>
      </c>
      <c r="B168" s="97" t="s">
        <v>250</v>
      </c>
      <c r="C168" s="93" t="s">
        <v>86</v>
      </c>
      <c r="D168" s="94">
        <v>19.25</v>
      </c>
      <c r="E168" s="94">
        <v>0</v>
      </c>
      <c r="F168" s="94">
        <v>0</v>
      </c>
      <c r="G168" s="204">
        <f t="shared" si="23"/>
        <v>0</v>
      </c>
      <c r="H168" s="204" t="e">
        <f t="shared" si="24"/>
        <v>#DIV/0!</v>
      </c>
    </row>
    <row r="169" spans="1:8" s="27" customFormat="1" x14ac:dyDescent="0.25">
      <c r="A169" s="254" t="s">
        <v>239</v>
      </c>
      <c r="B169" s="254"/>
      <c r="C169" s="254"/>
      <c r="D169" s="107">
        <f t="shared" ref="D169" si="31">D170</f>
        <v>3008.1899999999996</v>
      </c>
      <c r="E169" s="107">
        <f>E170</f>
        <v>0</v>
      </c>
      <c r="F169" s="107">
        <f>F170</f>
        <v>0</v>
      </c>
      <c r="G169" s="200">
        <f t="shared" si="23"/>
        <v>0</v>
      </c>
      <c r="H169" s="200" t="e">
        <f t="shared" si="24"/>
        <v>#DIV/0!</v>
      </c>
    </row>
    <row r="170" spans="1:8" s="27" customFormat="1" x14ac:dyDescent="0.25">
      <c r="A170" s="82">
        <v>3</v>
      </c>
      <c r="B170" s="82"/>
      <c r="C170" s="83" t="s">
        <v>58</v>
      </c>
      <c r="D170" s="84">
        <f>D171+D178</f>
        <v>3008.1899999999996</v>
      </c>
      <c r="E170" s="84">
        <f>E171+E178</f>
        <v>0</v>
      </c>
      <c r="F170" s="84">
        <f>F171+F178</f>
        <v>0</v>
      </c>
      <c r="G170" s="203">
        <f t="shared" si="23"/>
        <v>0</v>
      </c>
      <c r="H170" s="203" t="e">
        <f t="shared" si="24"/>
        <v>#DIV/0!</v>
      </c>
    </row>
    <row r="171" spans="1:8" s="27" customFormat="1" x14ac:dyDescent="0.25">
      <c r="A171" s="85">
        <v>31</v>
      </c>
      <c r="B171" s="85"/>
      <c r="C171" s="86" t="s">
        <v>4</v>
      </c>
      <c r="D171" s="87">
        <f>D172+D174+D176</f>
        <v>2816.8199999999997</v>
      </c>
      <c r="E171" s="87">
        <f>E172+E174+E176</f>
        <v>0</v>
      </c>
      <c r="F171" s="87">
        <f>F172+F174+F176</f>
        <v>0</v>
      </c>
      <c r="G171" s="197">
        <f t="shared" si="23"/>
        <v>0</v>
      </c>
      <c r="H171" s="197" t="e">
        <f t="shared" si="24"/>
        <v>#DIV/0!</v>
      </c>
    </row>
    <row r="172" spans="1:8" s="27" customFormat="1" x14ac:dyDescent="0.25">
      <c r="A172" s="88">
        <v>311</v>
      </c>
      <c r="B172" s="88"/>
      <c r="C172" s="95" t="s">
        <v>234</v>
      </c>
      <c r="D172" s="96">
        <f>D173</f>
        <v>2275.4699999999998</v>
      </c>
      <c r="E172" s="96">
        <f>E173</f>
        <v>0</v>
      </c>
      <c r="F172" s="111">
        <f>F173</f>
        <v>0</v>
      </c>
      <c r="G172" s="204">
        <f t="shared" si="23"/>
        <v>0</v>
      </c>
      <c r="H172" s="204" t="e">
        <f t="shared" si="24"/>
        <v>#DIV/0!</v>
      </c>
    </row>
    <row r="173" spans="1:8" x14ac:dyDescent="0.25">
      <c r="A173" s="97">
        <v>3111</v>
      </c>
      <c r="B173" s="97" t="s">
        <v>251</v>
      </c>
      <c r="C173" s="93" t="s">
        <v>20</v>
      </c>
      <c r="D173" s="94">
        <v>2275.4699999999998</v>
      </c>
      <c r="E173" s="94">
        <v>0</v>
      </c>
      <c r="F173" s="94"/>
      <c r="G173" s="204">
        <f t="shared" si="23"/>
        <v>0</v>
      </c>
      <c r="H173" s="204" t="e">
        <f t="shared" si="24"/>
        <v>#DIV/0!</v>
      </c>
    </row>
    <row r="174" spans="1:8" s="27" customFormat="1" x14ac:dyDescent="0.25">
      <c r="A174" s="108">
        <v>312</v>
      </c>
      <c r="B174" s="108"/>
      <c r="C174" s="109" t="s">
        <v>84</v>
      </c>
      <c r="D174" s="111">
        <f>D175</f>
        <v>165.9</v>
      </c>
      <c r="E174" s="111">
        <f>E175</f>
        <v>0</v>
      </c>
      <c r="F174" s="111">
        <f>F175</f>
        <v>0</v>
      </c>
      <c r="G174" s="204">
        <f t="shared" si="23"/>
        <v>0</v>
      </c>
      <c r="H174" s="204" t="e">
        <f t="shared" si="24"/>
        <v>#DIV/0!</v>
      </c>
    </row>
    <row r="175" spans="1:8" x14ac:dyDescent="0.25">
      <c r="A175" s="97">
        <v>3121</v>
      </c>
      <c r="B175" s="97" t="s">
        <v>252</v>
      </c>
      <c r="C175" s="93" t="s">
        <v>84</v>
      </c>
      <c r="D175" s="94">
        <v>165.9</v>
      </c>
      <c r="E175" s="94">
        <v>0</v>
      </c>
      <c r="F175" s="94">
        <v>0</v>
      </c>
      <c r="G175" s="204">
        <f t="shared" si="23"/>
        <v>0</v>
      </c>
      <c r="H175" s="204" t="e">
        <f t="shared" si="24"/>
        <v>#DIV/0!</v>
      </c>
    </row>
    <row r="176" spans="1:8" s="27" customFormat="1" x14ac:dyDescent="0.25">
      <c r="A176" s="108">
        <v>313</v>
      </c>
      <c r="B176" s="108"/>
      <c r="C176" s="109" t="s">
        <v>85</v>
      </c>
      <c r="D176" s="111">
        <f>D177</f>
        <v>375.45</v>
      </c>
      <c r="E176" s="111">
        <f>E177</f>
        <v>0</v>
      </c>
      <c r="F176" s="111">
        <f>F177</f>
        <v>0</v>
      </c>
      <c r="G176" s="204">
        <f t="shared" si="23"/>
        <v>0</v>
      </c>
      <c r="H176" s="204" t="e">
        <f t="shared" si="24"/>
        <v>#DIV/0!</v>
      </c>
    </row>
    <row r="177" spans="1:8" x14ac:dyDescent="0.25">
      <c r="A177" s="97">
        <v>3132</v>
      </c>
      <c r="B177" s="97" t="s">
        <v>256</v>
      </c>
      <c r="C177" s="93" t="s">
        <v>86</v>
      </c>
      <c r="D177" s="94">
        <v>375.45</v>
      </c>
      <c r="E177" s="94">
        <v>0</v>
      </c>
      <c r="F177" s="94">
        <v>0</v>
      </c>
      <c r="G177" s="204">
        <f t="shared" si="23"/>
        <v>0</v>
      </c>
      <c r="H177" s="204" t="e">
        <f t="shared" si="24"/>
        <v>#DIV/0!</v>
      </c>
    </row>
    <row r="178" spans="1:8" s="27" customFormat="1" x14ac:dyDescent="0.25">
      <c r="A178" s="106">
        <v>32</v>
      </c>
      <c r="B178" s="106"/>
      <c r="C178" s="86" t="s">
        <v>10</v>
      </c>
      <c r="D178" s="87">
        <f t="shared" ref="D178:F179" si="32">D179</f>
        <v>191.37</v>
      </c>
      <c r="E178" s="87">
        <f t="shared" si="32"/>
        <v>0</v>
      </c>
      <c r="F178" s="87">
        <f t="shared" si="32"/>
        <v>0</v>
      </c>
      <c r="G178" s="197">
        <f t="shared" si="23"/>
        <v>0</v>
      </c>
      <c r="H178" s="197" t="e">
        <f t="shared" si="24"/>
        <v>#DIV/0!</v>
      </c>
    </row>
    <row r="179" spans="1:8" s="27" customFormat="1" x14ac:dyDescent="0.25">
      <c r="A179" s="108">
        <v>321</v>
      </c>
      <c r="B179" s="108"/>
      <c r="C179" s="109" t="s">
        <v>21</v>
      </c>
      <c r="D179" s="111">
        <f t="shared" si="32"/>
        <v>191.37</v>
      </c>
      <c r="E179" s="111">
        <f t="shared" si="32"/>
        <v>0</v>
      </c>
      <c r="F179" s="111">
        <f t="shared" si="32"/>
        <v>0</v>
      </c>
      <c r="G179" s="204">
        <f t="shared" si="23"/>
        <v>0</v>
      </c>
      <c r="H179" s="204" t="e">
        <f t="shared" si="24"/>
        <v>#DIV/0!</v>
      </c>
    </row>
    <row r="180" spans="1:8" ht="24" x14ac:dyDescent="0.25">
      <c r="A180" s="97">
        <v>3212</v>
      </c>
      <c r="B180" s="97" t="s">
        <v>253</v>
      </c>
      <c r="C180" s="93" t="s">
        <v>216</v>
      </c>
      <c r="D180" s="94">
        <v>191.37</v>
      </c>
      <c r="E180" s="94">
        <v>0</v>
      </c>
      <c r="F180" s="94">
        <v>0</v>
      </c>
      <c r="G180" s="204">
        <f t="shared" si="23"/>
        <v>0</v>
      </c>
      <c r="H180" s="204" t="e">
        <f t="shared" si="24"/>
        <v>#DIV/0!</v>
      </c>
    </row>
    <row r="181" spans="1:8" s="27" customFormat="1" x14ac:dyDescent="0.25">
      <c r="A181" s="251" t="s">
        <v>254</v>
      </c>
      <c r="B181" s="252"/>
      <c r="C181" s="253"/>
      <c r="D181" s="80">
        <f>D182</f>
        <v>2427.31</v>
      </c>
      <c r="E181" s="80">
        <f>E182</f>
        <v>3231.51</v>
      </c>
      <c r="F181" s="80">
        <f>F182</f>
        <v>3379.3</v>
      </c>
      <c r="G181" s="198">
        <f t="shared" si="23"/>
        <v>1.3921995954369242</v>
      </c>
      <c r="H181" s="198">
        <f t="shared" si="24"/>
        <v>1.0457340376480344</v>
      </c>
    </row>
    <row r="182" spans="1:8" s="27" customFormat="1" x14ac:dyDescent="0.25">
      <c r="A182" s="254" t="s">
        <v>232</v>
      </c>
      <c r="B182" s="254"/>
      <c r="C182" s="254"/>
      <c r="D182" s="107">
        <f t="shared" ref="D182:F183" si="33">D183</f>
        <v>2427.31</v>
      </c>
      <c r="E182" s="107">
        <f>E183</f>
        <v>3231.51</v>
      </c>
      <c r="F182" s="199">
        <f>F183</f>
        <v>3379.3</v>
      </c>
      <c r="G182" s="200">
        <f t="shared" si="23"/>
        <v>1.3921995954369242</v>
      </c>
      <c r="H182" s="200">
        <f t="shared" si="24"/>
        <v>1.0457340376480344</v>
      </c>
    </row>
    <row r="183" spans="1:8" s="27" customFormat="1" x14ac:dyDescent="0.25">
      <c r="A183" s="82">
        <v>3</v>
      </c>
      <c r="B183" s="82"/>
      <c r="C183" s="83" t="s">
        <v>58</v>
      </c>
      <c r="D183" s="84">
        <f t="shared" ref="D183:E185" si="34">D184</f>
        <v>2427.31</v>
      </c>
      <c r="E183" s="84">
        <f t="shared" si="34"/>
        <v>3231.51</v>
      </c>
      <c r="F183" s="84">
        <f t="shared" si="33"/>
        <v>3379.3</v>
      </c>
      <c r="G183" s="203">
        <f t="shared" si="23"/>
        <v>1.3921995954369242</v>
      </c>
      <c r="H183" s="203">
        <f t="shared" si="24"/>
        <v>1.0457340376480344</v>
      </c>
    </row>
    <row r="184" spans="1:8" s="27" customFormat="1" x14ac:dyDescent="0.25">
      <c r="A184" s="85">
        <v>32</v>
      </c>
      <c r="B184" s="85"/>
      <c r="C184" s="86" t="s">
        <v>10</v>
      </c>
      <c r="D184" s="87">
        <f t="shared" si="34"/>
        <v>2427.31</v>
      </c>
      <c r="E184" s="87">
        <f t="shared" si="34"/>
        <v>3231.51</v>
      </c>
      <c r="F184" s="87">
        <f>F185</f>
        <v>3379.3</v>
      </c>
      <c r="G184" s="197">
        <f t="shared" si="23"/>
        <v>1.3921995954369242</v>
      </c>
      <c r="H184" s="197">
        <f t="shared" si="24"/>
        <v>1.0457340376480344</v>
      </c>
    </row>
    <row r="185" spans="1:8" s="27" customFormat="1" x14ac:dyDescent="0.25">
      <c r="A185" s="88">
        <v>322</v>
      </c>
      <c r="B185" s="88"/>
      <c r="C185" s="95"/>
      <c r="D185" s="96">
        <f t="shared" si="34"/>
        <v>2427.31</v>
      </c>
      <c r="E185" s="96">
        <f t="shared" si="34"/>
        <v>3231.51</v>
      </c>
      <c r="F185" s="111">
        <f>F186</f>
        <v>3379.3</v>
      </c>
      <c r="G185" s="204">
        <f t="shared" si="23"/>
        <v>1.3921995954369242</v>
      </c>
      <c r="H185" s="204">
        <f t="shared" si="24"/>
        <v>1.0457340376480344</v>
      </c>
    </row>
    <row r="186" spans="1:8" x14ac:dyDescent="0.25">
      <c r="A186" s="97">
        <v>3222</v>
      </c>
      <c r="B186" s="97" t="s">
        <v>255</v>
      </c>
      <c r="C186" s="93" t="s">
        <v>62</v>
      </c>
      <c r="D186" s="94">
        <v>2427.31</v>
      </c>
      <c r="E186" s="94">
        <v>3231.51</v>
      </c>
      <c r="F186" s="94">
        <v>3379.3</v>
      </c>
      <c r="G186" s="204">
        <f t="shared" si="23"/>
        <v>1.3921995954369242</v>
      </c>
      <c r="H186" s="204">
        <f t="shared" si="24"/>
        <v>1.0457340376480344</v>
      </c>
    </row>
    <row r="187" spans="1:8" s="27" customFormat="1" x14ac:dyDescent="0.25">
      <c r="A187" s="251" t="s">
        <v>257</v>
      </c>
      <c r="B187" s="252"/>
      <c r="C187" s="253"/>
      <c r="D187" s="80">
        <f>D188</f>
        <v>92</v>
      </c>
      <c r="E187" s="80">
        <f>E188</f>
        <v>150</v>
      </c>
      <c r="F187" s="80">
        <f>F188</f>
        <v>112</v>
      </c>
      <c r="G187" s="198">
        <f t="shared" si="23"/>
        <v>1.2173913043478262</v>
      </c>
      <c r="H187" s="198">
        <f t="shared" si="24"/>
        <v>0.7466666666666667</v>
      </c>
    </row>
    <row r="188" spans="1:8" s="27" customFormat="1" x14ac:dyDescent="0.25">
      <c r="A188" s="254" t="s">
        <v>232</v>
      </c>
      <c r="B188" s="254"/>
      <c r="C188" s="254"/>
      <c r="D188" s="107">
        <f t="shared" ref="D188:F189" si="35">D189</f>
        <v>92</v>
      </c>
      <c r="E188" s="107">
        <f>E189</f>
        <v>150</v>
      </c>
      <c r="F188" s="107">
        <f>F189</f>
        <v>112</v>
      </c>
      <c r="G188" s="200">
        <f t="shared" si="23"/>
        <v>1.2173913043478262</v>
      </c>
      <c r="H188" s="200">
        <f t="shared" si="24"/>
        <v>0.7466666666666667</v>
      </c>
    </row>
    <row r="189" spans="1:8" s="27" customFormat="1" x14ac:dyDescent="0.25">
      <c r="A189" s="82">
        <v>3</v>
      </c>
      <c r="B189" s="82"/>
      <c r="C189" s="83" t="s">
        <v>58</v>
      </c>
      <c r="D189" s="84">
        <f>D190</f>
        <v>92</v>
      </c>
      <c r="E189" s="84">
        <f>E190</f>
        <v>150</v>
      </c>
      <c r="F189" s="84">
        <f t="shared" si="35"/>
        <v>112</v>
      </c>
      <c r="G189" s="203">
        <f t="shared" si="23"/>
        <v>1.2173913043478262</v>
      </c>
      <c r="H189" s="203">
        <f t="shared" si="24"/>
        <v>0.7466666666666667</v>
      </c>
    </row>
    <row r="190" spans="1:8" s="27" customFormat="1" x14ac:dyDescent="0.25">
      <c r="A190" s="85">
        <v>32</v>
      </c>
      <c r="B190" s="85"/>
      <c r="C190" s="86" t="s">
        <v>10</v>
      </c>
      <c r="D190" s="87">
        <f>D191+D193</f>
        <v>92</v>
      </c>
      <c r="E190" s="87">
        <f>E191</f>
        <v>150</v>
      </c>
      <c r="F190" s="87">
        <f>F191</f>
        <v>112</v>
      </c>
      <c r="G190" s="197">
        <f t="shared" si="23"/>
        <v>1.2173913043478262</v>
      </c>
      <c r="H190" s="197">
        <f t="shared" si="24"/>
        <v>0.7466666666666667</v>
      </c>
    </row>
    <row r="191" spans="1:8" s="27" customFormat="1" x14ac:dyDescent="0.25">
      <c r="A191" s="88">
        <v>322</v>
      </c>
      <c r="B191" s="88"/>
      <c r="C191" s="95"/>
      <c r="D191" s="96">
        <f>D192</f>
        <v>92</v>
      </c>
      <c r="E191" s="96">
        <f>E192</f>
        <v>150</v>
      </c>
      <c r="F191" s="111">
        <f>F192</f>
        <v>112</v>
      </c>
      <c r="G191" s="204">
        <f t="shared" si="23"/>
        <v>1.2173913043478262</v>
      </c>
      <c r="H191" s="204">
        <f t="shared" si="24"/>
        <v>0.7466666666666667</v>
      </c>
    </row>
    <row r="192" spans="1:8" x14ac:dyDescent="0.25">
      <c r="A192" s="97">
        <v>3222</v>
      </c>
      <c r="B192" s="97" t="s">
        <v>258</v>
      </c>
      <c r="C192" s="93" t="s">
        <v>62</v>
      </c>
      <c r="D192" s="94">
        <v>92</v>
      </c>
      <c r="E192" s="94">
        <v>150</v>
      </c>
      <c r="F192" s="94">
        <v>112</v>
      </c>
      <c r="G192" s="204">
        <f t="shared" si="23"/>
        <v>1.2173913043478262</v>
      </c>
      <c r="H192" s="204">
        <f t="shared" si="24"/>
        <v>0.7466666666666667</v>
      </c>
    </row>
    <row r="193" spans="1:8" ht="23.25" customHeight="1" x14ac:dyDescent="0.25">
      <c r="A193" s="251" t="s">
        <v>299</v>
      </c>
      <c r="B193" s="252"/>
      <c r="C193" s="253"/>
      <c r="D193" s="80">
        <f>D194+D208</f>
        <v>0</v>
      </c>
      <c r="E193" s="80">
        <f>E194+E208</f>
        <v>5141.3599999999997</v>
      </c>
      <c r="F193" s="80">
        <f>F194+F208</f>
        <v>4782.45</v>
      </c>
      <c r="G193" s="198" t="e">
        <f t="shared" si="23"/>
        <v>#DIV/0!</v>
      </c>
      <c r="H193" s="198">
        <f t="shared" si="24"/>
        <v>0.93019162245009102</v>
      </c>
    </row>
    <row r="194" spans="1:8" x14ac:dyDescent="0.25">
      <c r="A194" s="254" t="s">
        <v>233</v>
      </c>
      <c r="B194" s="254"/>
      <c r="C194" s="254"/>
      <c r="D194" s="107">
        <f t="shared" ref="D194" si="36">D195</f>
        <v>0</v>
      </c>
      <c r="E194" s="107">
        <f>E195</f>
        <v>889.36</v>
      </c>
      <c r="F194" s="107">
        <f>F195</f>
        <v>730.45</v>
      </c>
      <c r="G194" s="200" t="e">
        <f t="shared" si="23"/>
        <v>#DIV/0!</v>
      </c>
      <c r="H194" s="200">
        <f t="shared" si="24"/>
        <v>0.82132094989655491</v>
      </c>
    </row>
    <row r="195" spans="1:8" x14ac:dyDescent="0.25">
      <c r="A195" s="82">
        <v>3</v>
      </c>
      <c r="B195" s="82"/>
      <c r="C195" s="83" t="s">
        <v>58</v>
      </c>
      <c r="D195" s="84">
        <f>D196</f>
        <v>0</v>
      </c>
      <c r="E195" s="84">
        <f>E196+E203</f>
        <v>889.36</v>
      </c>
      <c r="F195" s="84">
        <f>F196+F203</f>
        <v>730.45</v>
      </c>
      <c r="G195" s="203" t="e">
        <f t="shared" si="23"/>
        <v>#DIV/0!</v>
      </c>
      <c r="H195" s="203">
        <f t="shared" si="24"/>
        <v>0.82132094989655491</v>
      </c>
    </row>
    <row r="196" spans="1:8" x14ac:dyDescent="0.25">
      <c r="A196" s="85">
        <v>31</v>
      </c>
      <c r="B196" s="85"/>
      <c r="C196" s="86" t="s">
        <v>4</v>
      </c>
      <c r="D196" s="87">
        <f>D197+D199</f>
        <v>0</v>
      </c>
      <c r="E196" s="87">
        <f>E197+E199+E201</f>
        <v>689.36</v>
      </c>
      <c r="F196" s="87">
        <f>F197+F199+F201</f>
        <v>713.71</v>
      </c>
      <c r="G196" s="197" t="e">
        <f t="shared" si="23"/>
        <v>#DIV/0!</v>
      </c>
      <c r="H196" s="197">
        <f t="shared" si="24"/>
        <v>1.0353226180805386</v>
      </c>
    </row>
    <row r="197" spans="1:8" x14ac:dyDescent="0.25">
      <c r="A197" s="88">
        <v>311</v>
      </c>
      <c r="B197" s="88"/>
      <c r="C197" s="95" t="s">
        <v>234</v>
      </c>
      <c r="D197" s="96">
        <f>D198</f>
        <v>0</v>
      </c>
      <c r="E197" s="96">
        <f>E198</f>
        <v>0</v>
      </c>
      <c r="F197" s="111">
        <f>F198</f>
        <v>0</v>
      </c>
      <c r="G197" s="204" t="e">
        <f t="shared" si="23"/>
        <v>#DIV/0!</v>
      </c>
      <c r="H197" s="204" t="e">
        <f t="shared" si="24"/>
        <v>#DIV/0!</v>
      </c>
    </row>
    <row r="198" spans="1:8" x14ac:dyDescent="0.25">
      <c r="A198" s="97">
        <v>3111</v>
      </c>
      <c r="B198" s="97" t="s">
        <v>302</v>
      </c>
      <c r="C198" s="93" t="s">
        <v>20</v>
      </c>
      <c r="D198" s="94">
        <v>0</v>
      </c>
      <c r="E198" s="94">
        <v>0</v>
      </c>
      <c r="F198" s="94"/>
      <c r="G198" s="204" t="e">
        <f t="shared" si="23"/>
        <v>#DIV/0!</v>
      </c>
      <c r="H198" s="204" t="e">
        <f t="shared" si="24"/>
        <v>#DIV/0!</v>
      </c>
    </row>
    <row r="199" spans="1:8" s="27" customFormat="1" x14ac:dyDescent="0.25">
      <c r="A199" s="108">
        <v>312</v>
      </c>
      <c r="B199" s="108"/>
      <c r="C199" s="109" t="s">
        <v>84</v>
      </c>
      <c r="D199" s="111">
        <f>D200</f>
        <v>0</v>
      </c>
      <c r="E199" s="111">
        <f>E200</f>
        <v>300</v>
      </c>
      <c r="F199" s="111">
        <f>F200</f>
        <v>400</v>
      </c>
      <c r="G199" s="204" t="e">
        <f t="shared" ref="G199:G221" si="37">F199/D199</f>
        <v>#DIV/0!</v>
      </c>
      <c r="H199" s="204">
        <f t="shared" ref="H199:H221" si="38">F199/E199</f>
        <v>1.3333333333333333</v>
      </c>
    </row>
    <row r="200" spans="1:8" x14ac:dyDescent="0.25">
      <c r="A200" s="97">
        <v>3121</v>
      </c>
      <c r="B200" s="97" t="s">
        <v>303</v>
      </c>
      <c r="C200" s="93" t="s">
        <v>84</v>
      </c>
      <c r="D200" s="94">
        <v>0</v>
      </c>
      <c r="E200" s="94">
        <v>300</v>
      </c>
      <c r="F200" s="94">
        <v>400</v>
      </c>
      <c r="G200" s="204" t="e">
        <f t="shared" si="37"/>
        <v>#DIV/0!</v>
      </c>
      <c r="H200" s="204">
        <f t="shared" si="38"/>
        <v>1.3333333333333333</v>
      </c>
    </row>
    <row r="201" spans="1:8" s="27" customFormat="1" x14ac:dyDescent="0.25">
      <c r="A201" s="108">
        <v>313</v>
      </c>
      <c r="B201" s="108"/>
      <c r="C201" s="109" t="s">
        <v>85</v>
      </c>
      <c r="D201" s="111">
        <f>D202</f>
        <v>0</v>
      </c>
      <c r="E201" s="111">
        <f>E202</f>
        <v>389.36</v>
      </c>
      <c r="F201" s="111">
        <f>F202</f>
        <v>313.70999999999998</v>
      </c>
      <c r="G201" s="204" t="e">
        <f t="shared" si="37"/>
        <v>#DIV/0!</v>
      </c>
      <c r="H201" s="204">
        <f t="shared" si="38"/>
        <v>0.80570680090404756</v>
      </c>
    </row>
    <row r="202" spans="1:8" x14ac:dyDescent="0.25">
      <c r="A202" s="97">
        <v>3132</v>
      </c>
      <c r="B202" s="97" t="s">
        <v>304</v>
      </c>
      <c r="C202" s="93" t="s">
        <v>86</v>
      </c>
      <c r="D202" s="94">
        <v>0</v>
      </c>
      <c r="E202" s="94">
        <v>389.36</v>
      </c>
      <c r="F202" s="94">
        <v>313.70999999999998</v>
      </c>
      <c r="G202" s="204" t="e">
        <f t="shared" si="37"/>
        <v>#DIV/0!</v>
      </c>
      <c r="H202" s="204">
        <f t="shared" si="38"/>
        <v>0.80570680090404756</v>
      </c>
    </row>
    <row r="203" spans="1:8" s="27" customFormat="1" x14ac:dyDescent="0.25">
      <c r="A203" s="106">
        <v>32</v>
      </c>
      <c r="B203" s="106"/>
      <c r="C203" s="86" t="s">
        <v>10</v>
      </c>
      <c r="D203" s="87">
        <f t="shared" ref="D203:F203" si="39">D204</f>
        <v>0</v>
      </c>
      <c r="E203" s="87">
        <f>E204+E206</f>
        <v>200</v>
      </c>
      <c r="F203" s="87">
        <f t="shared" si="39"/>
        <v>16.739999999999998</v>
      </c>
      <c r="G203" s="197" t="e">
        <f t="shared" si="37"/>
        <v>#DIV/0!</v>
      </c>
      <c r="H203" s="197">
        <f t="shared" si="38"/>
        <v>8.3699999999999997E-2</v>
      </c>
    </row>
    <row r="204" spans="1:8" s="27" customFormat="1" x14ac:dyDescent="0.25">
      <c r="A204" s="108">
        <v>321</v>
      </c>
      <c r="B204" s="108"/>
      <c r="C204" s="109" t="s">
        <v>21</v>
      </c>
      <c r="D204" s="111">
        <f>D205+D207</f>
        <v>0</v>
      </c>
      <c r="E204" s="111">
        <f>E205</f>
        <v>0</v>
      </c>
      <c r="F204" s="111">
        <f>F205+F207</f>
        <v>16.739999999999998</v>
      </c>
      <c r="G204" s="204" t="e">
        <f t="shared" si="37"/>
        <v>#DIV/0!</v>
      </c>
      <c r="H204" s="204" t="e">
        <f t="shared" si="38"/>
        <v>#DIV/0!</v>
      </c>
    </row>
    <row r="205" spans="1:8" s="55" customFormat="1" ht="24" x14ac:dyDescent="0.25">
      <c r="A205" s="97">
        <v>3212</v>
      </c>
      <c r="B205" s="97" t="s">
        <v>300</v>
      </c>
      <c r="C205" s="93" t="s">
        <v>216</v>
      </c>
      <c r="D205" s="94">
        <v>0</v>
      </c>
      <c r="E205" s="94">
        <v>0</v>
      </c>
      <c r="F205" s="94">
        <v>16.739999999999998</v>
      </c>
      <c r="G205" s="204" t="e">
        <f t="shared" si="37"/>
        <v>#DIV/0!</v>
      </c>
      <c r="H205" s="204" t="e">
        <f t="shared" si="38"/>
        <v>#DIV/0!</v>
      </c>
    </row>
    <row r="206" spans="1:8" s="55" customFormat="1" x14ac:dyDescent="0.25">
      <c r="A206" s="108">
        <v>323</v>
      </c>
      <c r="B206" s="108"/>
      <c r="C206" s="191" t="s">
        <v>65</v>
      </c>
      <c r="D206" s="111">
        <v>0</v>
      </c>
      <c r="E206" s="111">
        <f>E207</f>
        <v>200</v>
      </c>
      <c r="F206" s="111">
        <f>F207</f>
        <v>0</v>
      </c>
      <c r="G206" s="204" t="e">
        <f t="shared" si="37"/>
        <v>#DIV/0!</v>
      </c>
      <c r="H206" s="204">
        <f t="shared" si="38"/>
        <v>0</v>
      </c>
    </row>
    <row r="207" spans="1:8" x14ac:dyDescent="0.25">
      <c r="A207" s="97">
        <v>3236</v>
      </c>
      <c r="B207" s="97" t="s">
        <v>305</v>
      </c>
      <c r="C207" s="192" t="s">
        <v>68</v>
      </c>
      <c r="D207" s="94">
        <v>0</v>
      </c>
      <c r="E207" s="94">
        <v>200</v>
      </c>
      <c r="F207" s="94">
        <v>0</v>
      </c>
      <c r="G207" s="204" t="e">
        <f t="shared" si="37"/>
        <v>#DIV/0!</v>
      </c>
      <c r="H207" s="204">
        <f t="shared" si="38"/>
        <v>0</v>
      </c>
    </row>
    <row r="208" spans="1:8" x14ac:dyDescent="0.25">
      <c r="A208" s="254" t="s">
        <v>239</v>
      </c>
      <c r="B208" s="254"/>
      <c r="C208" s="254"/>
      <c r="D208" s="107">
        <f t="shared" ref="D208" si="40">D209</f>
        <v>0</v>
      </c>
      <c r="E208" s="107">
        <f>E209</f>
        <v>4252</v>
      </c>
      <c r="F208" s="107">
        <f>F209</f>
        <v>4052</v>
      </c>
      <c r="G208" s="200" t="e">
        <f t="shared" si="37"/>
        <v>#DIV/0!</v>
      </c>
      <c r="H208" s="200">
        <f t="shared" si="38"/>
        <v>0.9529633113828786</v>
      </c>
    </row>
    <row r="209" spans="1:8" x14ac:dyDescent="0.25">
      <c r="A209" s="82">
        <v>3</v>
      </c>
      <c r="B209" s="82"/>
      <c r="C209" s="83" t="s">
        <v>58</v>
      </c>
      <c r="D209" s="84">
        <f>D210+D217</f>
        <v>0</v>
      </c>
      <c r="E209" s="84">
        <f>E210+E217</f>
        <v>4252</v>
      </c>
      <c r="F209" s="84">
        <f>F210+F217</f>
        <v>4052</v>
      </c>
      <c r="G209" s="203" t="e">
        <f t="shared" si="37"/>
        <v>#DIV/0!</v>
      </c>
      <c r="H209" s="203">
        <f t="shared" si="38"/>
        <v>0.9529633113828786</v>
      </c>
    </row>
    <row r="210" spans="1:8" x14ac:dyDescent="0.25">
      <c r="A210" s="85">
        <v>31</v>
      </c>
      <c r="B210" s="85"/>
      <c r="C210" s="86" t="s">
        <v>4</v>
      </c>
      <c r="D210" s="87">
        <f>D211+D213</f>
        <v>0</v>
      </c>
      <c r="E210" s="87">
        <f>E211+E213+E215</f>
        <v>3909.5</v>
      </c>
      <c r="F210" s="87">
        <f>F211+F213+F215</f>
        <v>3937.96</v>
      </c>
      <c r="G210" s="197" t="e">
        <f t="shared" si="37"/>
        <v>#DIV/0!</v>
      </c>
      <c r="H210" s="197">
        <f t="shared" si="38"/>
        <v>1.0072797032868654</v>
      </c>
    </row>
    <row r="211" spans="1:8" x14ac:dyDescent="0.25">
      <c r="A211" s="88">
        <v>311</v>
      </c>
      <c r="B211" s="88"/>
      <c r="C211" s="95" t="s">
        <v>234</v>
      </c>
      <c r="D211" s="96">
        <f>D212</f>
        <v>0</v>
      </c>
      <c r="E211" s="96">
        <f>E212</f>
        <v>3690</v>
      </c>
      <c r="F211" s="111">
        <f>F212</f>
        <v>3649.5</v>
      </c>
      <c r="G211" s="204" t="e">
        <f t="shared" si="37"/>
        <v>#DIV/0!</v>
      </c>
      <c r="H211" s="204">
        <f t="shared" si="38"/>
        <v>0.98902439024390243</v>
      </c>
    </row>
    <row r="212" spans="1:8" x14ac:dyDescent="0.25">
      <c r="A212" s="97">
        <v>3111</v>
      </c>
      <c r="B212" s="97" t="s">
        <v>306</v>
      </c>
      <c r="C212" s="93" t="s">
        <v>20</v>
      </c>
      <c r="D212" s="94">
        <v>0</v>
      </c>
      <c r="E212" s="94">
        <v>3690</v>
      </c>
      <c r="F212" s="94">
        <v>3649.5</v>
      </c>
      <c r="G212" s="204" t="e">
        <f t="shared" si="37"/>
        <v>#DIV/0!</v>
      </c>
      <c r="H212" s="204">
        <f t="shared" si="38"/>
        <v>0.98902439024390243</v>
      </c>
    </row>
    <row r="213" spans="1:8" x14ac:dyDescent="0.25">
      <c r="A213" s="108">
        <v>312</v>
      </c>
      <c r="B213" s="108"/>
      <c r="C213" s="109" t="s">
        <v>84</v>
      </c>
      <c r="D213" s="111">
        <f>D214</f>
        <v>0</v>
      </c>
      <c r="E213" s="111">
        <f>E214</f>
        <v>0</v>
      </c>
      <c r="F213" s="111">
        <f>F214</f>
        <v>0</v>
      </c>
      <c r="G213" s="204" t="e">
        <f t="shared" si="37"/>
        <v>#DIV/0!</v>
      </c>
      <c r="H213" s="204" t="e">
        <f t="shared" si="38"/>
        <v>#DIV/0!</v>
      </c>
    </row>
    <row r="214" spans="1:8" x14ac:dyDescent="0.25">
      <c r="A214" s="97">
        <v>3121</v>
      </c>
      <c r="B214" s="97" t="s">
        <v>307</v>
      </c>
      <c r="C214" s="93" t="s">
        <v>84</v>
      </c>
      <c r="D214" s="94">
        <v>0</v>
      </c>
      <c r="E214" s="94">
        <v>0</v>
      </c>
      <c r="F214" s="94">
        <v>0</v>
      </c>
      <c r="G214" s="204" t="e">
        <f t="shared" si="37"/>
        <v>#DIV/0!</v>
      </c>
      <c r="H214" s="204" t="e">
        <f t="shared" si="38"/>
        <v>#DIV/0!</v>
      </c>
    </row>
    <row r="215" spans="1:8" x14ac:dyDescent="0.25">
      <c r="A215" s="108">
        <v>313</v>
      </c>
      <c r="B215" s="108"/>
      <c r="C215" s="109" t="s">
        <v>85</v>
      </c>
      <c r="D215" s="111">
        <f>D216</f>
        <v>0</v>
      </c>
      <c r="E215" s="111">
        <f>E216</f>
        <v>219.5</v>
      </c>
      <c r="F215" s="111">
        <f>F216</f>
        <v>288.45999999999998</v>
      </c>
      <c r="G215" s="204" t="e">
        <f t="shared" si="37"/>
        <v>#DIV/0!</v>
      </c>
      <c r="H215" s="204">
        <f t="shared" si="38"/>
        <v>1.3141685649202732</v>
      </c>
    </row>
    <row r="216" spans="1:8" x14ac:dyDescent="0.25">
      <c r="A216" s="97">
        <v>3132</v>
      </c>
      <c r="B216" s="97" t="s">
        <v>308</v>
      </c>
      <c r="C216" s="93" t="s">
        <v>86</v>
      </c>
      <c r="D216" s="94">
        <v>0</v>
      </c>
      <c r="E216" s="94">
        <v>219.5</v>
      </c>
      <c r="F216" s="94">
        <v>288.45999999999998</v>
      </c>
      <c r="G216" s="204" t="e">
        <f t="shared" si="37"/>
        <v>#DIV/0!</v>
      </c>
      <c r="H216" s="204">
        <f t="shared" si="38"/>
        <v>1.3141685649202732</v>
      </c>
    </row>
    <row r="217" spans="1:8" s="27" customFormat="1" x14ac:dyDescent="0.25">
      <c r="A217" s="106">
        <v>32</v>
      </c>
      <c r="B217" s="106"/>
      <c r="C217" s="86" t="s">
        <v>10</v>
      </c>
      <c r="D217" s="87">
        <f t="shared" ref="D217:F218" si="41">D218</f>
        <v>0</v>
      </c>
      <c r="E217" s="87">
        <f>E218+E220</f>
        <v>342.5</v>
      </c>
      <c r="F217" s="87">
        <f t="shared" si="41"/>
        <v>114.04</v>
      </c>
      <c r="G217" s="197" t="e">
        <f t="shared" si="37"/>
        <v>#DIV/0!</v>
      </c>
      <c r="H217" s="197">
        <f t="shared" si="38"/>
        <v>0.33296350364963506</v>
      </c>
    </row>
    <row r="218" spans="1:8" s="27" customFormat="1" x14ac:dyDescent="0.25">
      <c r="A218" s="108">
        <v>321</v>
      </c>
      <c r="B218" s="108"/>
      <c r="C218" s="109" t="s">
        <v>21</v>
      </c>
      <c r="D218" s="111">
        <f t="shared" si="41"/>
        <v>0</v>
      </c>
      <c r="E218" s="111">
        <f t="shared" si="41"/>
        <v>142.5</v>
      </c>
      <c r="F218" s="111">
        <f t="shared" si="41"/>
        <v>114.04</v>
      </c>
      <c r="G218" s="204" t="e">
        <f t="shared" si="37"/>
        <v>#DIV/0!</v>
      </c>
      <c r="H218" s="204">
        <f t="shared" si="38"/>
        <v>0.80028070175438604</v>
      </c>
    </row>
    <row r="219" spans="1:8" ht="24" x14ac:dyDescent="0.25">
      <c r="A219" s="97">
        <v>3212</v>
      </c>
      <c r="B219" s="97" t="s">
        <v>309</v>
      </c>
      <c r="C219" s="93" t="s">
        <v>216</v>
      </c>
      <c r="D219" s="94">
        <v>0</v>
      </c>
      <c r="E219" s="94">
        <v>142.5</v>
      </c>
      <c r="F219" s="94">
        <v>114.04</v>
      </c>
      <c r="G219" s="204" t="e">
        <f t="shared" si="37"/>
        <v>#DIV/0!</v>
      </c>
      <c r="H219" s="204">
        <f t="shared" si="38"/>
        <v>0.80028070175438604</v>
      </c>
    </row>
    <row r="220" spans="1:8" x14ac:dyDescent="0.25">
      <c r="A220" s="108">
        <v>323</v>
      </c>
      <c r="B220" s="108"/>
      <c r="C220" s="109" t="s">
        <v>65</v>
      </c>
      <c r="D220" s="111">
        <v>0</v>
      </c>
      <c r="E220" s="111">
        <f>E221</f>
        <v>200</v>
      </c>
      <c r="F220" s="196">
        <f>F221</f>
        <v>0</v>
      </c>
      <c r="G220" s="204" t="e">
        <f t="shared" si="37"/>
        <v>#DIV/0!</v>
      </c>
      <c r="H220" s="204">
        <f t="shared" si="38"/>
        <v>0</v>
      </c>
    </row>
    <row r="221" spans="1:8" x14ac:dyDescent="0.25">
      <c r="A221" s="193">
        <v>3236</v>
      </c>
      <c r="B221" s="193" t="s">
        <v>301</v>
      </c>
      <c r="C221" s="194" t="s">
        <v>68</v>
      </c>
      <c r="D221" s="195">
        <v>0</v>
      </c>
      <c r="E221" s="195">
        <v>200</v>
      </c>
      <c r="F221" s="205">
        <v>0</v>
      </c>
      <c r="G221" s="204" t="e">
        <f t="shared" si="37"/>
        <v>#DIV/0!</v>
      </c>
      <c r="H221" s="204">
        <f t="shared" si="38"/>
        <v>0</v>
      </c>
    </row>
  </sheetData>
  <mergeCells count="34">
    <mergeCell ref="A1:H1"/>
    <mergeCell ref="A2:H2"/>
    <mergeCell ref="A3:H3"/>
    <mergeCell ref="A6:C6"/>
    <mergeCell ref="A10:C10"/>
    <mergeCell ref="A7:C7"/>
    <mergeCell ref="A8:C8"/>
    <mergeCell ref="A9:C9"/>
    <mergeCell ref="A4:B4"/>
    <mergeCell ref="A5:B5"/>
    <mergeCell ref="A11:C11"/>
    <mergeCell ref="A111:C111"/>
    <mergeCell ref="A12:C12"/>
    <mergeCell ref="A44:C44"/>
    <mergeCell ref="A45:C45"/>
    <mergeCell ref="A62:C62"/>
    <mergeCell ref="A71:C71"/>
    <mergeCell ref="A124:C124"/>
    <mergeCell ref="A123:C123"/>
    <mergeCell ref="A129:C129"/>
    <mergeCell ref="A130:C130"/>
    <mergeCell ref="A143:C143"/>
    <mergeCell ref="A161:C161"/>
    <mergeCell ref="A162:C162"/>
    <mergeCell ref="A169:C169"/>
    <mergeCell ref="A155:C155"/>
    <mergeCell ref="A156:C156"/>
    <mergeCell ref="A193:C193"/>
    <mergeCell ref="A194:C194"/>
    <mergeCell ref="A208:C208"/>
    <mergeCell ref="A181:C181"/>
    <mergeCell ref="A182:C182"/>
    <mergeCell ref="A187:C187"/>
    <mergeCell ref="A188:C188"/>
  </mergeCells>
  <pageMargins left="0.7" right="0.7" top="0.75" bottom="0.75" header="0.3" footer="0.3"/>
  <pageSetup paperSize="9" scale="6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7</vt:i4>
      </vt:variant>
    </vt:vector>
  </HeadingPairs>
  <TitlesOfParts>
    <vt:vector size="7" baseType="lpstr">
      <vt:lpstr>SAŽETAK</vt:lpstr>
      <vt:lpstr> Račun prihoda i rashoda</vt:lpstr>
      <vt:lpstr>Rashodi i prihodi prema izvoru</vt:lpstr>
      <vt:lpstr>Rashodi prema funkcijskoj k </vt:lpstr>
      <vt:lpstr>Račun financiranja </vt:lpstr>
      <vt:lpstr>Račun fin prema izvorima f</vt:lpstr>
      <vt:lpstr>POSEBNI DIO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admin</cp:lastModifiedBy>
  <cp:lastPrinted>2025-03-25T11:32:16Z</cp:lastPrinted>
  <dcterms:created xsi:type="dcterms:W3CDTF">2022-08-12T12:51:27Z</dcterms:created>
  <dcterms:modified xsi:type="dcterms:W3CDTF">2025-03-25T11:33:41Z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Tablica ogledni format izvještaja o izvršenju PK JLP(R)S.xlsx</vt:lpwstr>
  </property>
</Properties>
</file>