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IKOLINA\2024\IZVRŠENJA\IZVRŠENJE 01-06-2024\"/>
    </mc:Choice>
  </mc:AlternateContent>
  <bookViews>
    <workbookView xWindow="0" yWindow="0" windowWidth="21600" windowHeight="9630" firstSheet="3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OSEBNI DIO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I74" i="3"/>
  <c r="E8" i="8" l="1"/>
  <c r="C16" i="8"/>
  <c r="C7" i="8" s="1"/>
  <c r="C6" i="8" s="1"/>
  <c r="D7" i="8"/>
  <c r="D6" i="8"/>
  <c r="G6" i="11"/>
  <c r="F6" i="11"/>
  <c r="H181" i="12"/>
  <c r="G181" i="12"/>
  <c r="H161" i="12"/>
  <c r="G161" i="12"/>
  <c r="H155" i="12"/>
  <c r="G155" i="12"/>
  <c r="G103" i="12"/>
  <c r="G102" i="12"/>
  <c r="G101" i="12"/>
  <c r="H66" i="12"/>
  <c r="H65" i="12"/>
  <c r="H39" i="12"/>
  <c r="G39" i="12"/>
  <c r="H38" i="12"/>
  <c r="G36" i="12"/>
  <c r="H35" i="12"/>
  <c r="G35" i="12"/>
  <c r="H31" i="12"/>
  <c r="E10" i="12"/>
  <c r="D10" i="12"/>
  <c r="D6" i="12"/>
  <c r="E6" i="12"/>
  <c r="F10" i="12"/>
  <c r="F133" i="12"/>
  <c r="F140" i="12"/>
  <c r="E140" i="12"/>
  <c r="D140" i="12"/>
  <c r="G31" i="12"/>
  <c r="F60" i="12"/>
  <c r="E60" i="12"/>
  <c r="D60" i="12"/>
  <c r="D56" i="12" s="1"/>
  <c r="D96" i="12"/>
  <c r="H74" i="3"/>
  <c r="K22" i="1" l="1"/>
  <c r="J22" i="1"/>
  <c r="I85" i="3"/>
  <c r="K89" i="3"/>
  <c r="K87" i="3"/>
  <c r="K86" i="3"/>
  <c r="K79" i="3"/>
  <c r="K76" i="3"/>
  <c r="K49" i="3"/>
  <c r="K50" i="3"/>
  <c r="K51" i="3"/>
  <c r="K52" i="3"/>
  <c r="K54" i="3"/>
  <c r="K55" i="3"/>
  <c r="K56" i="3"/>
  <c r="K57" i="3"/>
  <c r="K58" i="3"/>
  <c r="K60" i="3"/>
  <c r="K61" i="3"/>
  <c r="K62" i="3"/>
  <c r="K64" i="3"/>
  <c r="K65" i="3"/>
  <c r="K67" i="3"/>
  <c r="K68" i="3"/>
  <c r="K69" i="3"/>
  <c r="K70" i="3"/>
  <c r="K72" i="3"/>
  <c r="K46" i="3"/>
  <c r="K45" i="3"/>
  <c r="K43" i="3"/>
  <c r="K41" i="3"/>
  <c r="J76" i="3"/>
  <c r="J50" i="3"/>
  <c r="J51" i="3"/>
  <c r="J52" i="3"/>
  <c r="J54" i="3"/>
  <c r="J55" i="3"/>
  <c r="J56" i="3"/>
  <c r="J57" i="3"/>
  <c r="J60" i="3"/>
  <c r="J61" i="3"/>
  <c r="J62" i="3"/>
  <c r="J64" i="3"/>
  <c r="J65" i="3"/>
  <c r="J67" i="3"/>
  <c r="J68" i="3"/>
  <c r="J69" i="3"/>
  <c r="J70" i="3"/>
  <c r="J72" i="3"/>
  <c r="J49" i="3"/>
  <c r="J41" i="3"/>
  <c r="J43" i="3"/>
  <c r="J45" i="3"/>
  <c r="K35" i="3"/>
  <c r="K30" i="3"/>
  <c r="K26" i="3"/>
  <c r="K24" i="3"/>
  <c r="K20" i="3"/>
  <c r="K17" i="3"/>
  <c r="K13" i="3"/>
  <c r="K12" i="3"/>
  <c r="J35" i="3"/>
  <c r="J30" i="3"/>
  <c r="J24" i="3"/>
  <c r="J20" i="3"/>
  <c r="J17" i="3"/>
  <c r="J13" i="3"/>
  <c r="J12" i="3"/>
  <c r="H44" i="3"/>
  <c r="H42" i="3"/>
  <c r="H40" i="3"/>
  <c r="H48" i="3"/>
  <c r="H53" i="3"/>
  <c r="H59" i="3"/>
  <c r="H66" i="3"/>
  <c r="H73" i="3"/>
  <c r="H78" i="3"/>
  <c r="H77" i="3" s="1"/>
  <c r="H81" i="3"/>
  <c r="H80" i="3" s="1"/>
  <c r="H88" i="3"/>
  <c r="H85" i="3"/>
  <c r="H84" i="3" s="1"/>
  <c r="H83" i="3" s="1"/>
  <c r="G88" i="3"/>
  <c r="G85" i="3"/>
  <c r="G81" i="3"/>
  <c r="G80" i="3" s="1"/>
  <c r="G78" i="3"/>
  <c r="G77" i="3" s="1"/>
  <c r="G74" i="3"/>
  <c r="G73" i="3" s="1"/>
  <c r="G66" i="3"/>
  <c r="G59" i="3"/>
  <c r="G53" i="3"/>
  <c r="G48" i="3"/>
  <c r="G44" i="3"/>
  <c r="G42" i="3"/>
  <c r="G40" i="3"/>
  <c r="I88" i="3"/>
  <c r="I14" i="3"/>
  <c r="H14" i="3"/>
  <c r="G14" i="3"/>
  <c r="G16" i="3"/>
  <c r="H16" i="3"/>
  <c r="I16" i="3"/>
  <c r="I48" i="3"/>
  <c r="H29" i="3"/>
  <c r="H28" i="3" s="1"/>
  <c r="H25" i="3"/>
  <c r="H22" i="3"/>
  <c r="G22" i="3"/>
  <c r="H19" i="3"/>
  <c r="H18" i="3" s="1"/>
  <c r="H34" i="3"/>
  <c r="H33" i="3" s="1"/>
  <c r="H32" i="3" s="1"/>
  <c r="H11" i="3"/>
  <c r="G34" i="3"/>
  <c r="G33" i="3" s="1"/>
  <c r="G32" i="3" s="1"/>
  <c r="I34" i="3"/>
  <c r="I33" i="3" s="1"/>
  <c r="I32" i="3" s="1"/>
  <c r="G11" i="3"/>
  <c r="G19" i="3"/>
  <c r="G18" i="3" s="1"/>
  <c r="G25" i="3"/>
  <c r="G29" i="3"/>
  <c r="G28" i="3" s="1"/>
  <c r="G49" i="8"/>
  <c r="G47" i="8"/>
  <c r="G46" i="8"/>
  <c r="G45" i="8"/>
  <c r="G44" i="8"/>
  <c r="G42" i="8"/>
  <c r="G39" i="8"/>
  <c r="G37" i="8"/>
  <c r="G35" i="8"/>
  <c r="F46" i="8"/>
  <c r="F42" i="8"/>
  <c r="F44" i="8"/>
  <c r="F41" i="8"/>
  <c r="F39" i="8"/>
  <c r="F35" i="8"/>
  <c r="G30" i="8"/>
  <c r="G27" i="8"/>
  <c r="G25" i="8"/>
  <c r="G23" i="8"/>
  <c r="G22" i="8"/>
  <c r="G21" i="8"/>
  <c r="G20" i="8"/>
  <c r="G18" i="8"/>
  <c r="G15" i="8"/>
  <c r="G13" i="8"/>
  <c r="G11" i="8"/>
  <c r="F22" i="8"/>
  <c r="F20" i="8"/>
  <c r="F18" i="8"/>
  <c r="F17" i="8"/>
  <c r="F15" i="8"/>
  <c r="F13" i="8"/>
  <c r="F11" i="8"/>
  <c r="G9" i="11"/>
  <c r="G8" i="11"/>
  <c r="F9" i="11"/>
  <c r="F8" i="11"/>
  <c r="F114" i="12"/>
  <c r="F113" i="12" s="1"/>
  <c r="H54" i="12"/>
  <c r="H43" i="12"/>
  <c r="G128" i="12"/>
  <c r="F15" i="12"/>
  <c r="D153" i="12"/>
  <c r="D152" i="12" s="1"/>
  <c r="D150" i="12"/>
  <c r="D148" i="12"/>
  <c r="D146" i="12"/>
  <c r="H192" i="12"/>
  <c r="F191" i="12"/>
  <c r="F190" i="12" s="1"/>
  <c r="E191" i="12"/>
  <c r="E190" i="12" s="1"/>
  <c r="D191" i="12"/>
  <c r="D172" i="12"/>
  <c r="D174" i="12"/>
  <c r="D176" i="12"/>
  <c r="D179" i="12"/>
  <c r="D178" i="12" s="1"/>
  <c r="G186" i="12"/>
  <c r="H186" i="12"/>
  <c r="F185" i="12"/>
  <c r="E185" i="12"/>
  <c r="E184" i="12" s="1"/>
  <c r="E183" i="12" s="1"/>
  <c r="E182" i="12" s="1"/>
  <c r="D185" i="12"/>
  <c r="D184" i="12" s="1"/>
  <c r="H180" i="12"/>
  <c r="F179" i="12"/>
  <c r="E179" i="12"/>
  <c r="E178" i="12" s="1"/>
  <c r="H177" i="12"/>
  <c r="F176" i="12"/>
  <c r="E176" i="12"/>
  <c r="H175" i="12"/>
  <c r="F174" i="12"/>
  <c r="E174" i="12"/>
  <c r="H173" i="12"/>
  <c r="F172" i="12"/>
  <c r="E172" i="12"/>
  <c r="F167" i="12"/>
  <c r="E167" i="12"/>
  <c r="D167" i="12"/>
  <c r="F165" i="12"/>
  <c r="F164" i="12" s="1"/>
  <c r="E165" i="12"/>
  <c r="D165" i="12"/>
  <c r="D164" i="12" s="1"/>
  <c r="D163" i="12" s="1"/>
  <c r="D162" i="12" s="1"/>
  <c r="H160" i="12"/>
  <c r="F159" i="12"/>
  <c r="F158" i="12" s="1"/>
  <c r="F157" i="12" s="1"/>
  <c r="F156" i="12" s="1"/>
  <c r="E159" i="12"/>
  <c r="E158" i="12" s="1"/>
  <c r="D159" i="12"/>
  <c r="D158" i="12" s="1"/>
  <c r="E137" i="12"/>
  <c r="E135" i="12"/>
  <c r="D135" i="12"/>
  <c r="D137" i="12"/>
  <c r="D139" i="12"/>
  <c r="F148" i="12"/>
  <c r="F150" i="12"/>
  <c r="F153" i="12"/>
  <c r="F152" i="12" s="1"/>
  <c r="E153" i="12"/>
  <c r="E152" i="12" s="1"/>
  <c r="E150" i="12"/>
  <c r="E148" i="12"/>
  <c r="E139" i="12"/>
  <c r="F135" i="12"/>
  <c r="F137" i="12"/>
  <c r="F146" i="12"/>
  <c r="E146" i="12"/>
  <c r="E133" i="12"/>
  <c r="D133" i="12"/>
  <c r="F127" i="12"/>
  <c r="F126" i="12" s="1"/>
  <c r="F125" i="12" s="1"/>
  <c r="F124" i="12" s="1"/>
  <c r="E127" i="12"/>
  <c r="E126" i="12" s="1"/>
  <c r="E125" i="12" s="1"/>
  <c r="E124" i="12" s="1"/>
  <c r="E123" i="12" s="1"/>
  <c r="D127" i="12"/>
  <c r="H122" i="12"/>
  <c r="E121" i="12"/>
  <c r="E120" i="12" s="1"/>
  <c r="E119" i="12" s="1"/>
  <c r="E117" i="12"/>
  <c r="E114" i="12"/>
  <c r="E113" i="12" s="1"/>
  <c r="E112" i="12" s="1"/>
  <c r="F121" i="12"/>
  <c r="F120" i="12" s="1"/>
  <c r="F117" i="12"/>
  <c r="D121" i="12"/>
  <c r="D114" i="12"/>
  <c r="D117" i="12"/>
  <c r="F132" i="12" l="1"/>
  <c r="D145" i="12"/>
  <c r="D144" i="12" s="1"/>
  <c r="D143" i="12" s="1"/>
  <c r="F171" i="12"/>
  <c r="H179" i="12"/>
  <c r="D171" i="12"/>
  <c r="D170" i="12" s="1"/>
  <c r="D169" i="12" s="1"/>
  <c r="D161" i="12" s="1"/>
  <c r="G127" i="12"/>
  <c r="E132" i="12"/>
  <c r="E131" i="12" s="1"/>
  <c r="E130" i="12" s="1"/>
  <c r="H159" i="12"/>
  <c r="H158" i="12"/>
  <c r="E164" i="12"/>
  <c r="E163" i="12" s="1"/>
  <c r="E162" i="12" s="1"/>
  <c r="H176" i="12"/>
  <c r="F178" i="12"/>
  <c r="H185" i="12"/>
  <c r="G185" i="12"/>
  <c r="J16" i="3"/>
  <c r="K88" i="3"/>
  <c r="K32" i="3"/>
  <c r="H39" i="3"/>
  <c r="J32" i="3"/>
  <c r="K48" i="3"/>
  <c r="G39" i="3"/>
  <c r="G84" i="3"/>
  <c r="G83" i="3" s="1"/>
  <c r="H47" i="3"/>
  <c r="K85" i="3"/>
  <c r="K33" i="3"/>
  <c r="G47" i="3"/>
  <c r="J33" i="3"/>
  <c r="J48" i="3"/>
  <c r="I84" i="3"/>
  <c r="J34" i="3"/>
  <c r="K16" i="3"/>
  <c r="K34" i="3"/>
  <c r="G10" i="3"/>
  <c r="H10" i="3"/>
  <c r="H21" i="3"/>
  <c r="G21" i="3"/>
  <c r="D157" i="12"/>
  <c r="D156" i="12" s="1"/>
  <c r="D155" i="12" s="1"/>
  <c r="H191" i="12"/>
  <c r="D190" i="12"/>
  <c r="D189" i="12" s="1"/>
  <c r="D188" i="12" s="1"/>
  <c r="D187" i="12" s="1"/>
  <c r="H190" i="12"/>
  <c r="E189" i="12"/>
  <c r="E188" i="12" s="1"/>
  <c r="E187" i="12" s="1"/>
  <c r="F189" i="12"/>
  <c r="E181" i="12"/>
  <c r="F184" i="12"/>
  <c r="F183" i="12" s="1"/>
  <c r="F182" i="12" s="1"/>
  <c r="E171" i="12"/>
  <c r="H174" i="12"/>
  <c r="H172" i="12"/>
  <c r="D132" i="12"/>
  <c r="D131" i="12" s="1"/>
  <c r="D130" i="12" s="1"/>
  <c r="E157" i="12"/>
  <c r="E156" i="12" s="1"/>
  <c r="F145" i="12"/>
  <c r="F144" i="12" s="1"/>
  <c r="F143" i="12" s="1"/>
  <c r="F163" i="12"/>
  <c r="F162" i="12" s="1"/>
  <c r="E145" i="12"/>
  <c r="E144" i="12" s="1"/>
  <c r="E143" i="12" s="1"/>
  <c r="E129" i="12" s="1"/>
  <c r="F139" i="12"/>
  <c r="D113" i="12"/>
  <c r="F155" i="12"/>
  <c r="F119" i="12"/>
  <c r="H119" i="12" s="1"/>
  <c r="H120" i="12"/>
  <c r="H121" i="12"/>
  <c r="E111" i="12"/>
  <c r="D112" i="12"/>
  <c r="H110" i="12"/>
  <c r="H100" i="12"/>
  <c r="H84" i="12"/>
  <c r="H93" i="12"/>
  <c r="G84" i="12"/>
  <c r="G91" i="12"/>
  <c r="H75" i="12"/>
  <c r="H77" i="12"/>
  <c r="H80" i="12"/>
  <c r="G75" i="12"/>
  <c r="G80" i="12"/>
  <c r="F102" i="12"/>
  <c r="F96" i="12"/>
  <c r="F95" i="12" s="1"/>
  <c r="F76" i="12"/>
  <c r="E88" i="12"/>
  <c r="E85" i="12"/>
  <c r="E96" i="12"/>
  <c r="E95" i="12" s="1"/>
  <c r="E79" i="12"/>
  <c r="E76" i="12"/>
  <c r="E74" i="12"/>
  <c r="F74" i="12"/>
  <c r="D102" i="12"/>
  <c r="D101" i="12" s="1"/>
  <c r="E102" i="12"/>
  <c r="E101" i="12" s="1"/>
  <c r="E99" i="12"/>
  <c r="E98" i="12" s="1"/>
  <c r="F99" i="12"/>
  <c r="F98" i="12" s="1"/>
  <c r="E92" i="12"/>
  <c r="F92" i="12"/>
  <c r="F88" i="12"/>
  <c r="F85" i="12"/>
  <c r="E83" i="12"/>
  <c r="F83" i="12"/>
  <c r="E109" i="12"/>
  <c r="F109" i="12"/>
  <c r="E106" i="12"/>
  <c r="F106" i="12"/>
  <c r="D99" i="12"/>
  <c r="D98" i="12" s="1"/>
  <c r="D95" i="12"/>
  <c r="D92" i="12"/>
  <c r="D109" i="12"/>
  <c r="D106" i="12"/>
  <c r="D88" i="12"/>
  <c r="D85" i="12"/>
  <c r="D83" i="12"/>
  <c r="D79" i="12"/>
  <c r="D76" i="12"/>
  <c r="D74" i="12"/>
  <c r="G70" i="12"/>
  <c r="H67" i="12"/>
  <c r="H70" i="12"/>
  <c r="F69" i="12"/>
  <c r="E65" i="12"/>
  <c r="E69" i="12"/>
  <c r="D69" i="12"/>
  <c r="D65" i="12"/>
  <c r="G16" i="12"/>
  <c r="G19" i="12"/>
  <c r="G20" i="12"/>
  <c r="G21" i="12"/>
  <c r="G23" i="12"/>
  <c r="G24" i="12"/>
  <c r="G25" i="12"/>
  <c r="G28" i="12"/>
  <c r="G29" i="12"/>
  <c r="G30" i="12"/>
  <c r="G32" i="12"/>
  <c r="G33" i="12"/>
  <c r="G37" i="12"/>
  <c r="H26" i="12"/>
  <c r="H28" i="12"/>
  <c r="H29" i="12"/>
  <c r="H30" i="12"/>
  <c r="H32" i="12"/>
  <c r="H33" i="12"/>
  <c r="H36" i="12"/>
  <c r="H37" i="12"/>
  <c r="H19" i="12"/>
  <c r="H20" i="12"/>
  <c r="H21" i="12"/>
  <c r="H23" i="12"/>
  <c r="H24" i="12"/>
  <c r="H25" i="12"/>
  <c r="H16" i="12"/>
  <c r="D47" i="12"/>
  <c r="E57" i="12"/>
  <c r="E47" i="12"/>
  <c r="F14" i="12"/>
  <c r="E15" i="12"/>
  <c r="E14" i="12" s="1"/>
  <c r="D15" i="12"/>
  <c r="D14" i="12" s="1"/>
  <c r="E22" i="12"/>
  <c r="F22" i="12"/>
  <c r="F18" i="12"/>
  <c r="E18" i="12"/>
  <c r="D18" i="12"/>
  <c r="D22" i="12"/>
  <c r="F27" i="12"/>
  <c r="E27" i="12"/>
  <c r="D27" i="12"/>
  <c r="F41" i="12"/>
  <c r="F40" i="12" s="1"/>
  <c r="E41" i="12"/>
  <c r="F34" i="12"/>
  <c r="E34" i="12"/>
  <c r="D34" i="12"/>
  <c r="D41" i="12"/>
  <c r="D7" i="11"/>
  <c r="D6" i="11" s="1"/>
  <c r="E7" i="11"/>
  <c r="C7" i="11"/>
  <c r="C6" i="11" s="1"/>
  <c r="E26" i="8"/>
  <c r="E6" i="8" s="1"/>
  <c r="C26" i="8"/>
  <c r="D26" i="8"/>
  <c r="D48" i="8"/>
  <c r="D40" i="8"/>
  <c r="D38" i="8"/>
  <c r="D36" i="8"/>
  <c r="D32" i="8"/>
  <c r="G6" i="8" l="1"/>
  <c r="F6" i="8"/>
  <c r="G26" i="8"/>
  <c r="F26" i="8"/>
  <c r="F131" i="12"/>
  <c r="F130" i="12" s="1"/>
  <c r="F129" i="12" s="1"/>
  <c r="H184" i="12"/>
  <c r="H171" i="12"/>
  <c r="D129" i="12"/>
  <c r="D126" i="12" s="1"/>
  <c r="E56" i="12"/>
  <c r="E55" i="12" s="1"/>
  <c r="E40" i="12"/>
  <c r="H40" i="12" s="1"/>
  <c r="H41" i="12"/>
  <c r="E46" i="12"/>
  <c r="H76" i="12"/>
  <c r="F123" i="12"/>
  <c r="H178" i="12"/>
  <c r="F170" i="12"/>
  <c r="F169" i="12" s="1"/>
  <c r="F161" i="12" s="1"/>
  <c r="G184" i="12"/>
  <c r="D125" i="12"/>
  <c r="G126" i="12"/>
  <c r="D46" i="12"/>
  <c r="D40" i="12"/>
  <c r="G38" i="3"/>
  <c r="G37" i="3" s="1"/>
  <c r="H38" i="3"/>
  <c r="H37" i="3" s="1"/>
  <c r="K84" i="3"/>
  <c r="H9" i="3"/>
  <c r="H8" i="3" s="1"/>
  <c r="G9" i="3"/>
  <c r="G8" i="3" s="1"/>
  <c r="F7" i="11"/>
  <c r="G7" i="11"/>
  <c r="E6" i="11"/>
  <c r="D183" i="12"/>
  <c r="D182" i="12" s="1"/>
  <c r="D181" i="12" s="1"/>
  <c r="H189" i="12"/>
  <c r="F188" i="12"/>
  <c r="H183" i="12"/>
  <c r="E170" i="12"/>
  <c r="E169" i="12" s="1"/>
  <c r="E161" i="12" s="1"/>
  <c r="H157" i="12"/>
  <c r="G76" i="12"/>
  <c r="G74" i="12"/>
  <c r="H98" i="12"/>
  <c r="E73" i="12"/>
  <c r="D82" i="12"/>
  <c r="F82" i="12"/>
  <c r="H92" i="12"/>
  <c r="E105" i="12"/>
  <c r="E104" i="12" s="1"/>
  <c r="H83" i="12"/>
  <c r="H109" i="12"/>
  <c r="D105" i="12"/>
  <c r="D104" i="12" s="1"/>
  <c r="E82" i="12"/>
  <c r="H99" i="12"/>
  <c r="D73" i="12"/>
  <c r="H74" i="12"/>
  <c r="G83" i="12"/>
  <c r="G88" i="12"/>
  <c r="F105" i="12"/>
  <c r="G69" i="12"/>
  <c r="H69" i="12"/>
  <c r="E64" i="12"/>
  <c r="E63" i="12" s="1"/>
  <c r="E62" i="12" s="1"/>
  <c r="D64" i="12"/>
  <c r="G14" i="12"/>
  <c r="H34" i="12"/>
  <c r="H22" i="12"/>
  <c r="G27" i="12"/>
  <c r="G18" i="12"/>
  <c r="G34" i="12"/>
  <c r="H27" i="12"/>
  <c r="H18" i="12"/>
  <c r="H14" i="12"/>
  <c r="H15" i="12"/>
  <c r="G15" i="12"/>
  <c r="G22" i="12"/>
  <c r="E17" i="12"/>
  <c r="F17" i="12"/>
  <c r="D17" i="12"/>
  <c r="D13" i="12" s="1"/>
  <c r="D31" i="8"/>
  <c r="E16" i="8"/>
  <c r="E40" i="8"/>
  <c r="C48" i="8"/>
  <c r="C40" i="8"/>
  <c r="C38" i="8"/>
  <c r="C36" i="8"/>
  <c r="C32" i="8"/>
  <c r="C24" i="8"/>
  <c r="C14" i="8"/>
  <c r="C12" i="8"/>
  <c r="C8" i="8"/>
  <c r="G40" i="8" l="1"/>
  <c r="E31" i="8"/>
  <c r="F16" i="8"/>
  <c r="E7" i="8"/>
  <c r="F40" i="8"/>
  <c r="C31" i="8"/>
  <c r="E45" i="12"/>
  <c r="E13" i="12"/>
  <c r="E12" i="12" s="1"/>
  <c r="E11" i="12" s="1"/>
  <c r="D124" i="12"/>
  <c r="G125" i="12"/>
  <c r="G183" i="12"/>
  <c r="F181" i="12"/>
  <c r="G182" i="12"/>
  <c r="H182" i="12"/>
  <c r="F187" i="12"/>
  <c r="H188" i="12"/>
  <c r="H170" i="12"/>
  <c r="H169" i="12"/>
  <c r="E155" i="12"/>
  <c r="H156" i="12"/>
  <c r="G82" i="12"/>
  <c r="D72" i="12"/>
  <c r="E72" i="12"/>
  <c r="E71" i="12" s="1"/>
  <c r="E44" i="12" s="1"/>
  <c r="H82" i="12"/>
  <c r="H105" i="12"/>
  <c r="G17" i="12"/>
  <c r="H17" i="12"/>
  <c r="F13" i="12"/>
  <c r="E24" i="8"/>
  <c r="E14" i="8"/>
  <c r="F14" i="8" s="1"/>
  <c r="E12" i="8"/>
  <c r="F12" i="8" s="1"/>
  <c r="F8" i="8"/>
  <c r="D24" i="8"/>
  <c r="G24" i="8" s="1"/>
  <c r="D16" i="8"/>
  <c r="G16" i="8" s="1"/>
  <c r="D14" i="8"/>
  <c r="G14" i="8" s="1"/>
  <c r="D12" i="8"/>
  <c r="G12" i="8" s="1"/>
  <c r="D8" i="8"/>
  <c r="E48" i="8"/>
  <c r="G48" i="8" s="1"/>
  <c r="E38" i="8"/>
  <c r="G38" i="8" s="1"/>
  <c r="E36" i="8"/>
  <c r="G36" i="8" s="1"/>
  <c r="E32" i="8"/>
  <c r="G32" i="8" s="1"/>
  <c r="F38" i="8" l="1"/>
  <c r="F32" i="8"/>
  <c r="G31" i="8"/>
  <c r="G8" i="8"/>
  <c r="G124" i="12"/>
  <c r="D123" i="12"/>
  <c r="G123" i="12" s="1"/>
  <c r="E9" i="12"/>
  <c r="E8" i="12" s="1"/>
  <c r="E7" i="12" s="1"/>
  <c r="H187" i="12"/>
  <c r="G13" i="12"/>
  <c r="H13" i="12"/>
  <c r="F7" i="8"/>
  <c r="I40" i="3"/>
  <c r="I42" i="3"/>
  <c r="I44" i="3"/>
  <c r="I53" i="3"/>
  <c r="I59" i="3"/>
  <c r="I66" i="3"/>
  <c r="I78" i="3"/>
  <c r="I81" i="3"/>
  <c r="I83" i="3"/>
  <c r="I29" i="3"/>
  <c r="I25" i="3"/>
  <c r="I22" i="3"/>
  <c r="I19" i="3"/>
  <c r="I11" i="3"/>
  <c r="K9" i="1"/>
  <c r="K12" i="1"/>
  <c r="J12" i="1"/>
  <c r="J9" i="1"/>
  <c r="I8" i="1"/>
  <c r="I11" i="1"/>
  <c r="H11" i="1"/>
  <c r="H8" i="1"/>
  <c r="G11" i="1"/>
  <c r="G8" i="1"/>
  <c r="F31" i="8" l="1"/>
  <c r="G7" i="8"/>
  <c r="I28" i="3"/>
  <c r="K29" i="3"/>
  <c r="J29" i="3"/>
  <c r="K44" i="3"/>
  <c r="J44" i="3"/>
  <c r="I18" i="3"/>
  <c r="J19" i="3"/>
  <c r="K19" i="3"/>
  <c r="K42" i="3"/>
  <c r="J42" i="3"/>
  <c r="I80" i="3"/>
  <c r="J59" i="3"/>
  <c r="K59" i="3"/>
  <c r="J40" i="3"/>
  <c r="K40" i="3"/>
  <c r="K11" i="3"/>
  <c r="J11" i="3"/>
  <c r="I73" i="3"/>
  <c r="K74" i="3"/>
  <c r="J74" i="3"/>
  <c r="K66" i="3"/>
  <c r="J66" i="3"/>
  <c r="I21" i="3"/>
  <c r="J22" i="3"/>
  <c r="K22" i="3"/>
  <c r="K25" i="3"/>
  <c r="I77" i="3"/>
  <c r="K77" i="3" s="1"/>
  <c r="K78" i="3"/>
  <c r="J53" i="3"/>
  <c r="K53" i="3"/>
  <c r="J11" i="1"/>
  <c r="J8" i="1"/>
  <c r="H14" i="1"/>
  <c r="K8" i="1"/>
  <c r="K83" i="3"/>
  <c r="I39" i="3"/>
  <c r="I10" i="3"/>
  <c r="I47" i="3"/>
  <c r="K11" i="1"/>
  <c r="I14" i="1"/>
  <c r="D119" i="12"/>
  <c r="K21" i="3" l="1"/>
  <c r="J21" i="3"/>
  <c r="J39" i="3"/>
  <c r="K39" i="3"/>
  <c r="K73" i="3"/>
  <c r="J73" i="3"/>
  <c r="J18" i="3"/>
  <c r="K18" i="3"/>
  <c r="I9" i="3"/>
  <c r="K10" i="3"/>
  <c r="J10" i="3"/>
  <c r="K47" i="3"/>
  <c r="J47" i="3"/>
  <c r="K28" i="3"/>
  <c r="J28" i="3"/>
  <c r="I38" i="3"/>
  <c r="J14" i="1"/>
  <c r="I37" i="3" l="1"/>
  <c r="J37" i="3" s="1"/>
  <c r="K38" i="3"/>
  <c r="J38" i="3"/>
  <c r="I8" i="3"/>
  <c r="K9" i="3"/>
  <c r="J9" i="3"/>
  <c r="D111" i="12"/>
  <c r="D71" i="12"/>
  <c r="F79" i="12"/>
  <c r="F65" i="12"/>
  <c r="D63" i="12"/>
  <c r="D62" i="12" s="1"/>
  <c r="F57" i="12"/>
  <c r="F56" i="12" s="1"/>
  <c r="D55" i="12"/>
  <c r="F48" i="12"/>
  <c r="D12" i="12"/>
  <c r="D11" i="12" s="1"/>
  <c r="K37" i="3" l="1"/>
  <c r="J8" i="3"/>
  <c r="K8" i="3"/>
  <c r="H79" i="12"/>
  <c r="G79" i="12"/>
  <c r="F73" i="12"/>
  <c r="F64" i="12"/>
  <c r="F47" i="12"/>
  <c r="D45" i="12"/>
  <c r="F104" i="12"/>
  <c r="F112" i="12"/>
  <c r="H47" i="12" l="1"/>
  <c r="D44" i="12"/>
  <c r="D9" i="12" s="1"/>
  <c r="D8" i="12" s="1"/>
  <c r="D7" i="12" s="1"/>
  <c r="F111" i="12"/>
  <c r="H111" i="12" s="1"/>
  <c r="H104" i="12"/>
  <c r="G73" i="12"/>
  <c r="H73" i="12"/>
  <c r="H64" i="12"/>
  <c r="G64" i="12"/>
  <c r="F63" i="12"/>
  <c r="F55" i="12"/>
  <c r="F12" i="12"/>
  <c r="F46" i="12"/>
  <c r="H46" i="12" l="1"/>
  <c r="H63" i="12"/>
  <c r="G63" i="12"/>
  <c r="G12" i="12"/>
  <c r="H12" i="12"/>
  <c r="F45" i="12"/>
  <c r="F11" i="12"/>
  <c r="F101" i="12"/>
  <c r="F62" i="12"/>
  <c r="H45" i="12" l="1"/>
  <c r="F72" i="12"/>
  <c r="H62" i="12"/>
  <c r="G62" i="12"/>
  <c r="H11" i="12"/>
  <c r="G11" i="12"/>
  <c r="G72" i="12" l="1"/>
  <c r="H72" i="12"/>
  <c r="F71" i="12"/>
  <c r="F44" i="12" s="1"/>
  <c r="H44" i="12" l="1"/>
  <c r="G44" i="12"/>
  <c r="H71" i="12"/>
  <c r="G71" i="12"/>
  <c r="F9" i="12" l="1"/>
  <c r="G10" i="12"/>
  <c r="H10" i="12"/>
  <c r="F8" i="12" l="1"/>
  <c r="H9" i="12"/>
  <c r="G9" i="12"/>
  <c r="F7" i="12" l="1"/>
  <c r="F6" i="12" s="1"/>
  <c r="H8" i="12"/>
  <c r="G8" i="12"/>
  <c r="H7" i="12" l="1"/>
  <c r="G7" i="12"/>
  <c r="H6" i="12" l="1"/>
  <c r="G6" i="12"/>
</calcChain>
</file>

<file path=xl/sharedStrings.xml><?xml version="1.0" encoding="utf-8"?>
<sst xmlns="http://schemas.openxmlformats.org/spreadsheetml/2006/main" count="510" uniqueCount="301">
  <si>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</si>
  <si>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</si>
  <si>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</si>
  <si>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</si>
  <si>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</si>
  <si>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</si>
  <si>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</si>
  <si>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</si>
  <si>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</si>
  <si>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</si>
  <si>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</si>
  <si>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</si>
  <si>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</si>
  <si>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</si>
  <si>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</si>
  <si>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</si>
  <si>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7=5/4*100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</si>
  <si>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</si>
  <si>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</si>
  <si>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</si>
  <si>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</si>
  <si>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</si>
  <si>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</si>
  <si>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</si>
  <si>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</si>
  <si>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</si>
  <si>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</si>
  <si>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</si>
  <si>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</si>
  <si>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</si>
  <si>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</si>
  <si>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</si>
  <si>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</si>
  <si>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</si>
  <si>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</si>
  <si>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</si>
  <si>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</si>
  <si>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</si>
  <si>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</si>
  <si>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</si>
  <si>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</si>
  <si>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</si>
  <si>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</si>
  <si>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</si>
  <si>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</si>
  <si>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</si>
  <si>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</si>
  <si>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</si>
  <si>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- VIŠAK MANJAK</t>
  </si>
  <si>
    <t xml:space="preserve"> RAČUN FINANCIRANJA</t>
  </si>
  <si>
    <t xml:space="preserve">OSTVARENJE/IZVRŠENJE 
2022. </t>
  </si>
  <si>
    <t xml:space="preserve">OSTVARENJE/IZVRŠENJE 
2023. </t>
  </si>
  <si>
    <t>09 Obrazovanje</t>
  </si>
  <si>
    <t>091 predškolsko i osnovno obrazovanje</t>
  </si>
  <si>
    <t>096 dodatne usluge u obrazovanju</t>
  </si>
  <si>
    <t>IZVRŠENJE RASHODA I IZDATAKA PO EKONOMSKOJ I PROGRAMSKOJ KLASIFIKACIJI</t>
  </si>
  <si>
    <t>I IZVORIMA FINANCIRANJA</t>
  </si>
  <si>
    <t>RAČUN</t>
  </si>
  <si>
    <t>VRSTA RASHODA / IZDATAKA</t>
  </si>
  <si>
    <t>INDEKS 5/3*100</t>
  </si>
  <si>
    <t>RASHODI POSLOVANJA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</si>
  <si>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</si>
  <si>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</si>
  <si>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</si>
  <si>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</si>
  <si>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</si>
  <si>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</si>
  <si>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</si>
  <si>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</si>
  <si>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</si>
  <si>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</si>
  <si>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</si>
  <si>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</si>
  <si>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</si>
  <si>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</si>
  <si>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</si>
  <si>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</si>
  <si>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</si>
  <si>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</si>
  <si>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 rashodi</t>
  </si>
  <si>
    <t>Ostali financijski rashodi</t>
  </si>
  <si>
    <t>Bankarske usluge i usluge platnog prometa</t>
  </si>
  <si>
    <t>Zatezne kamate</t>
  </si>
  <si>
    <t>Rashodi za nabavu proizvedene dugotrajne  imovine</t>
  </si>
  <si>
    <t>Postrojenja i oprema</t>
  </si>
  <si>
    <t xml:space="preserve">Izvor  5.3. POMOĆI 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</si>
  <si>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</si>
  <si>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</si>
  <si>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</si>
  <si>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</si>
  <si>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Uredska oprema i namještaj</t>
  </si>
  <si>
    <t xml:space="preserve">Izvor  6.1. DONACIJE </t>
  </si>
  <si>
    <t>Prihodi po posebnim propisima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</si>
  <si>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</si>
  <si>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</si>
  <si>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 pomoći proračunskim korisnicima iz proračuna koji im nije nadležan </t>
  </si>
  <si>
    <t>Prihodi od upravnih i administrativnih pristojbi, pristojbi po posebnim propisima i naknadama</t>
  </si>
  <si>
    <t xml:space="preserve">Ostali nespomenuti prihodi </t>
  </si>
  <si>
    <t>Prihodi od prodaje proizvoda i robe te pruženih usluga i prihodi od donacija</t>
  </si>
  <si>
    <t xml:space="preserve">Prihodi od prodaje proizvoda i robe te pruženih usluga </t>
  </si>
  <si>
    <t xml:space="preserve">Prihodi od pruženih usluga </t>
  </si>
  <si>
    <t>Donacije od pravnih i fizičkih osoba izvan općeg proračuna i povrat donacije po protestiranim jamstvima</t>
  </si>
  <si>
    <t xml:space="preserve">Tekuće donacije </t>
  </si>
  <si>
    <t xml:space="preserve">Kapitalne donacije </t>
  </si>
  <si>
    <t xml:space="preserve">Prihodi iz nadležnog proračuna i od HZZO-a temeljem ugovronih obveza </t>
  </si>
  <si>
    <t>Prihodi iz nadležnog proračuna za financiranje redovne djelatnosti proračunskih korisnika</t>
  </si>
  <si>
    <t>Prihodi iz nadležnog proračuna za financiranje rashoda poslovanja</t>
  </si>
  <si>
    <t xml:space="preserve">Prihodi iz nadležnog proračuna za financiranje rashoda za nabavu nefinancijske imovine </t>
  </si>
  <si>
    <t xml:space="preserve">Materijalni rashodi </t>
  </si>
  <si>
    <t xml:space="preserve">Naknade za prijevoz,za rad na terenu i odvojeni život </t>
  </si>
  <si>
    <t xml:space="preserve">Stručno usavršavanje </t>
  </si>
  <si>
    <t xml:space="preserve">Rashodi za materijal i energiju </t>
  </si>
  <si>
    <t xml:space="preserve">Materijal i sirovine </t>
  </si>
  <si>
    <t xml:space="preserve">Energija </t>
  </si>
  <si>
    <t>Sitni inventar</t>
  </si>
  <si>
    <t>Službena,radna i zaštitna odjeća i obuća</t>
  </si>
  <si>
    <t xml:space="preserve">Rashodi za usluge </t>
  </si>
  <si>
    <t xml:space="preserve">Komunalne usluge 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</si>
  <si>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</si>
  <si>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</si>
  <si>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</si>
  <si>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</si>
  <si>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 xml:space="preserve">Članarine </t>
  </si>
  <si>
    <t xml:space="preserve">Pristojbe i naknade </t>
  </si>
  <si>
    <t>Troškovi sudskih postupaka</t>
  </si>
  <si>
    <t>Financijski rashodi</t>
  </si>
  <si>
    <t xml:space="preserve">Ostali financijski rashodi </t>
  </si>
  <si>
    <t xml:space="preserve">Zatezne kamate </t>
  </si>
  <si>
    <t xml:space="preserve">Ostali rashodi </t>
  </si>
  <si>
    <t>Tekuće donacije u naravi</t>
  </si>
  <si>
    <t xml:space="preserve">Rashodi za nabavu nefinacijske imovine </t>
  </si>
  <si>
    <t xml:space="preserve">Rashodi za nabavu proizvedene dug. Imovine </t>
  </si>
  <si>
    <t>Knjige, umjetnička djela i ostale izložbene vrijednosti</t>
  </si>
  <si>
    <t xml:space="preserve">Knjige </t>
  </si>
  <si>
    <t xml:space="preserve">3.1. Vlastiti prihodi </t>
  </si>
  <si>
    <t xml:space="preserve">4.2. Prihodi za posebne namjene </t>
  </si>
  <si>
    <t xml:space="preserve"> OPĆI PRIHODI I PRIMICI</t>
  </si>
  <si>
    <t xml:space="preserve"> VLASTITI PRIHODI </t>
  </si>
  <si>
    <t xml:space="preserve"> PRIHODI ZA POSEBNE NAMJENE </t>
  </si>
  <si>
    <t>POMOĆI</t>
  </si>
  <si>
    <t xml:space="preserve">DONACIJE </t>
  </si>
  <si>
    <t xml:space="preserve">6.2. Donacije </t>
  </si>
  <si>
    <t xml:space="preserve">Rashodi za zaposlene </t>
  </si>
  <si>
    <t xml:space="preserve">Izvor  4.2. PRIHODI ZA POSEBNE NAMJENE </t>
  </si>
  <si>
    <t>Prijenosi između proračunskih korisnika istog proračuna</t>
  </si>
  <si>
    <t>Tekući prijenosi između proračunskih korisnika istog proračuna temeljem prijenosa EU sredstava</t>
  </si>
  <si>
    <t>Naknade građanima i kućanstvima na temelju osiguranja i druge naknade</t>
  </si>
  <si>
    <t>Ostale naknade građanima i kućanstvima iz proračuna</t>
  </si>
  <si>
    <t>Naknade građanima i kućanstvima u naravi</t>
  </si>
  <si>
    <t>5.1. Pomoći - Osiguranje školske prehrane za djecu u riziku od siromaštva</t>
  </si>
  <si>
    <t>5.1. Pomoći - Projekt "Školska shema"</t>
  </si>
  <si>
    <t>5.1. Pomoći - Projekt "Školski medni dan"</t>
  </si>
  <si>
    <t>5.3. Pomoći - Plaće i pomoći</t>
  </si>
  <si>
    <t>1.1. Opći prihodi i primici - Pomoćnici u nastavi</t>
  </si>
  <si>
    <t>5.2. Opći prihodi i primici - Decentralizirana sredstva</t>
  </si>
  <si>
    <t>5.3. Pomoći - Prehrana za učenike OŠ</t>
  </si>
  <si>
    <t xml:space="preserve">5.1. Pomoći - Pomoćnici u nastavi </t>
  </si>
  <si>
    <t>5=4/2*100</t>
  </si>
  <si>
    <t>6=4/3*100</t>
  </si>
  <si>
    <t>VIŠAK PRIHODA POSLOVANJA</t>
  </si>
  <si>
    <t>5.3. Pomoći</t>
  </si>
  <si>
    <t>Izvor  5.2. DECENTRALIZIRANA SREDSTVA</t>
  </si>
  <si>
    <t>Program 6000 Odgoj i obrazovanje</t>
  </si>
  <si>
    <t>Aktivnost A600002 Osnovno školstvo</t>
  </si>
  <si>
    <t xml:space="preserve">INDEKS </t>
  </si>
  <si>
    <t>6=5/3*100</t>
  </si>
  <si>
    <t>RAZDJEL 006 UO ZA OBRAZOVANJE, ŠPORT I KULTURU</t>
  </si>
  <si>
    <t>GLAVA 00601 OSNOVNE ŠKOLE</t>
  </si>
  <si>
    <t>PRORAČUNSKI KORISNIK 9941 OŠ ANTUNA MATIJE RELJKOVIĆA, BEBRINA</t>
  </si>
  <si>
    <t>GLAVNI PROGRAM A05 OBRAZOVANJE, ŠPORT I KULTURA</t>
  </si>
  <si>
    <t>POZICIJE</t>
  </si>
  <si>
    <t>R0744-01</t>
  </si>
  <si>
    <t>R0744</t>
  </si>
  <si>
    <t>R0745</t>
  </si>
  <si>
    <t>R2229</t>
  </si>
  <si>
    <t>Ostale naknade troškova zaposlenima</t>
  </si>
  <si>
    <t>R0746</t>
  </si>
  <si>
    <t>R0748</t>
  </si>
  <si>
    <t>R0750</t>
  </si>
  <si>
    <t>R2231</t>
  </si>
  <si>
    <t>R0751</t>
  </si>
  <si>
    <t>Službena radna i zaštitna odjeća</t>
  </si>
  <si>
    <t>R0755</t>
  </si>
  <si>
    <t>R0756</t>
  </si>
  <si>
    <t>R2137</t>
  </si>
  <si>
    <t>R0757</t>
  </si>
  <si>
    <t>R0758</t>
  </si>
  <si>
    <t>R0759</t>
  </si>
  <si>
    <t>R0760</t>
  </si>
  <si>
    <t>R2220</t>
  </si>
  <si>
    <t>R2300</t>
  </si>
  <si>
    <t>R2613</t>
  </si>
  <si>
    <t>R0761</t>
  </si>
  <si>
    <t>R2072</t>
  </si>
  <si>
    <t xml:space="preserve">Aktivnost A60006 Financiranje iznad minimalnog standarda </t>
  </si>
  <si>
    <t>Izvor  3.1. VLASTITI PRIHODI - PK</t>
  </si>
  <si>
    <t>R0762</t>
  </si>
  <si>
    <t>R2228</t>
  </si>
  <si>
    <t>R2227</t>
  </si>
  <si>
    <t>Uređaji, strojevi i oprema za ostale namjene</t>
  </si>
  <si>
    <t>R2230</t>
  </si>
  <si>
    <t>R2232</t>
  </si>
  <si>
    <t>R2234</t>
  </si>
  <si>
    <t>R0763</t>
  </si>
  <si>
    <t>R2224</t>
  </si>
  <si>
    <t>R2226</t>
  </si>
  <si>
    <t>R2225</t>
  </si>
  <si>
    <t>R4153-01</t>
  </si>
  <si>
    <t>R4153-02</t>
  </si>
  <si>
    <t xml:space="preserve">R4153 </t>
  </si>
  <si>
    <t>R4153-3</t>
  </si>
  <si>
    <t>R5038</t>
  </si>
  <si>
    <t>R4153-4</t>
  </si>
  <si>
    <t>R3721</t>
  </si>
  <si>
    <t>R3721-1</t>
  </si>
  <si>
    <t>R4929</t>
  </si>
  <si>
    <t>R2233-1</t>
  </si>
  <si>
    <t>R4598</t>
  </si>
  <si>
    <t>Naknade za prijevoz, za rad na terenu i odvojeni život</t>
  </si>
  <si>
    <t>R5017</t>
  </si>
  <si>
    <t>R5039</t>
  </si>
  <si>
    <t>R5040</t>
  </si>
  <si>
    <t>R5068</t>
  </si>
  <si>
    <t>R3721-01</t>
  </si>
  <si>
    <t>R2232-1</t>
  </si>
  <si>
    <t>R3858</t>
  </si>
  <si>
    <t>R5018</t>
  </si>
  <si>
    <t xml:space="preserve">Naknade građanima i kućanstvima   </t>
  </si>
  <si>
    <t>R4946</t>
  </si>
  <si>
    <t>R2935-1</t>
  </si>
  <si>
    <t>R2935-2</t>
  </si>
  <si>
    <t>Aktivnost A600012 Osiguranje šk. prehrane za djecu u riziku od siromaštva</t>
  </si>
  <si>
    <t>R3274</t>
  </si>
  <si>
    <t>Aktivnost A600018 S osmjehom u školu 6</t>
  </si>
  <si>
    <t>Izvor  5.1. POMOĆI - BPŽ</t>
  </si>
  <si>
    <t>Izvor 1.1. OPĆI PRIHODI I PRIMICI</t>
  </si>
  <si>
    <t>Bruto plaće</t>
  </si>
  <si>
    <t>R5208</t>
  </si>
  <si>
    <t>R5210</t>
  </si>
  <si>
    <t>R5212</t>
  </si>
  <si>
    <t>R5214</t>
  </si>
  <si>
    <t>Izvor 5.1. POMOĆI - BPŽ</t>
  </si>
  <si>
    <t>R5209</t>
  </si>
  <si>
    <t>R5211</t>
  </si>
  <si>
    <t>R5213</t>
  </si>
  <si>
    <t>R5215</t>
  </si>
  <si>
    <t>Aktivnost A600031 Prehrana za učenike osnovnih škola</t>
  </si>
  <si>
    <t>Izvor  5.3. POMOĆI - PK</t>
  </si>
  <si>
    <t>R5012</t>
  </si>
  <si>
    <t>Aktivnost A600011 Pomoćnici u nastavi</t>
  </si>
  <si>
    <t>Izvor 1.1.1 OPĆI PRIHODI I PRIMICI</t>
  </si>
  <si>
    <t>R3088-2</t>
  </si>
  <si>
    <t>R3089-1</t>
  </si>
  <si>
    <t>R3088</t>
  </si>
  <si>
    <t>R3088-1</t>
  </si>
  <si>
    <t>R3091</t>
  </si>
  <si>
    <t>Aktivnost A600014 Projekt "Školska shema"</t>
  </si>
  <si>
    <t>R3750-2</t>
  </si>
  <si>
    <t>R3089</t>
  </si>
  <si>
    <t>Aktivnost A600027 Projekt "Medni dan"</t>
  </si>
  <si>
    <t>R4225</t>
  </si>
  <si>
    <t>Vlastiti izvori</t>
  </si>
  <si>
    <t>Rezultat poslovanja</t>
  </si>
  <si>
    <t>Višak/ manjak prihoda</t>
  </si>
  <si>
    <t>Višak prihoda poslovanja</t>
  </si>
  <si>
    <t>UKUPNI PRIHODI I PRENESENI REZULTAT</t>
  </si>
  <si>
    <t>Prihodi od prodaje proizvoda i roba</t>
  </si>
  <si>
    <t xml:space="preserve">UKUPNI RASHODI </t>
  </si>
  <si>
    <t>Pomoći od izvanproračunskih korisnika</t>
  </si>
  <si>
    <t>Tekuće pomoći od izvanproračunskih korisnika</t>
  </si>
  <si>
    <t>A. SAŽETAK  RAČUNA PRIHODA I RASHODA I  RAČUNA FINANCIRANJA</t>
  </si>
  <si>
    <t>1. SAŽETAK  RAČUNA PRIHODA I RASHODA</t>
  </si>
  <si>
    <t>2. SAŽETAK RAČUNA FINANCIRANJA</t>
  </si>
  <si>
    <t xml:space="preserve">B.  RAČUN PRIHODA I RASHODA </t>
  </si>
  <si>
    <t>IZVJEŠTAJ O PRIHODIMA I RASHODIMA PREMA EKONOMSKOJ KLASIFIKACIJI 4 RAZINA</t>
  </si>
  <si>
    <t>C. IZVJEŠTAJ O PRIHODIMA I RASHODIMA PREMA IZVORIMA FINANCIRANJA</t>
  </si>
  <si>
    <t>D. IZVJEŠTAJ O RASHODIMA PREMA FUNKCIJSKOJ KLASIFIKACIJI</t>
  </si>
  <si>
    <t xml:space="preserve">II. POSEBNI DIO </t>
  </si>
  <si>
    <t>IZVORNI PLAN ILI REBALANS 2024.*</t>
  </si>
  <si>
    <t>OSTVARENJE/IZVRŠENJE 
1-6/2023</t>
  </si>
  <si>
    <t xml:space="preserve">OSTVARENJE/IZVRŠENJE 
1-6/2024. </t>
  </si>
  <si>
    <t xml:space="preserve">OSTVARENJE/IZVRŠENJE 
1-6/2023 </t>
  </si>
  <si>
    <t>RAZLIKA PRIMITAKA I IZDATAKA</t>
  </si>
  <si>
    <t>PRENESENI VIŠAK/ MANJAK IZ PRETHODNE GODINE</t>
  </si>
  <si>
    <t>PRIJENOS VIŠKA/ MANJKA U SLJEDEĆE RAZDOBLJE/ GODINU</t>
  </si>
  <si>
    <t xml:space="preserve">OSTVARENJE/IZVRŠENJE              1-6/2023. </t>
  </si>
  <si>
    <t>IZVORNI PLAN ILI REBALANS 2024.</t>
  </si>
  <si>
    <t>IZVRŠENJE 
1-6/2023</t>
  </si>
  <si>
    <t>IZVRŠENJE 
1-6/2024</t>
  </si>
  <si>
    <t>OSTVARENJE/ IZVRŠENJE                      1-6/2023.</t>
  </si>
  <si>
    <t>IZVORNI PLAN/ REBALANS 2024</t>
  </si>
  <si>
    <t>OSTVARENJE/ IZVRŠENJE 1-6/2024.</t>
  </si>
  <si>
    <t>R5700</t>
  </si>
  <si>
    <t>Knjige</t>
  </si>
  <si>
    <t>R5738</t>
  </si>
  <si>
    <t>1.1. Opći prihodi i primici - S osmjehom u školu 6</t>
  </si>
  <si>
    <t>OSTVARENJE/IZVRŠENJE 
1-6/2023.</t>
  </si>
  <si>
    <t>UKUPNO PRIHODI + VIŠAK PRIHODA POSLOVANJA</t>
  </si>
  <si>
    <t>5.1. Pomoći - S osmjehom u školu 6</t>
  </si>
  <si>
    <t>IZVJEŠTAJ O IZVRŠENJU FINANCIJSKOG PLANA OSNOVNE ŠKOLE ANTUN MATIJA RELJKOVIĆ ZA RAZDOBLJE OD 01.01.2024. DO 30.06.2024. GODINE</t>
  </si>
  <si>
    <t>Donacije i ostali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</si>
</sst>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0" borderId="0"/>
    <xf numFmtId="9" fontId="16" fillId="0" borderId="0" applyFont="0" applyFill="0" applyBorder="0" applyAlignment="0" applyProtection="0"/>
  </cellStyleXfs>
  <cellXfs count="26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0" fillId="0" borderId="3" xfId="0" applyBorder="1"/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/>
    </xf>
    <xf numFmtId="0" fontId="1" fillId="0" borderId="0" xfId="0" applyFont="1"/>
    <xf numFmtId="0" fontId="7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6" fillId="3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 applyProtection="1">
      <alignment horizontal="right" wrapText="1"/>
    </xf>
    <xf numFmtId="4" fontId="6" fillId="0" borderId="3" xfId="1" applyNumberFormat="1" applyFont="1" applyBorder="1" applyAlignment="1">
      <alignment horizontal="right"/>
    </xf>
    <xf numFmtId="4" fontId="6" fillId="3" borderId="3" xfId="1" applyNumberFormat="1" applyFont="1" applyFill="1" applyBorder="1" applyAlignment="1" applyProtection="1">
      <alignment horizontal="right" wrapText="1"/>
    </xf>
    <xf numFmtId="43" fontId="3" fillId="2" borderId="3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18" fillId="6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3" fontId="17" fillId="2" borderId="3" xfId="0" applyNumberFormat="1" applyFont="1" applyFill="1" applyBorder="1" applyAlignment="1">
      <alignment vertical="center"/>
    </xf>
    <xf numFmtId="0" fontId="20" fillId="2" borderId="3" xfId="0" quotePrefix="1" applyFont="1" applyFill="1" applyBorder="1" applyAlignment="1">
      <alignment horizontal="left" vertical="center" wrapText="1" indent="1"/>
    </xf>
    <xf numFmtId="43" fontId="19" fillId="2" borderId="3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 applyProtection="1">
      <alignment horizontal="left" vertical="center" wrapText="1" indent="1"/>
    </xf>
    <xf numFmtId="43" fontId="17" fillId="6" borderId="3" xfId="0" applyNumberFormat="1" applyFont="1" applyFill="1" applyBorder="1" applyAlignment="1">
      <alignment vertical="center"/>
    </xf>
    <xf numFmtId="43" fontId="22" fillId="0" borderId="3" xfId="0" applyNumberFormat="1" applyFont="1" applyBorder="1" applyAlignment="1">
      <alignment vertical="center"/>
    </xf>
    <xf numFmtId="43" fontId="21" fillId="0" borderId="3" xfId="0" applyNumberFormat="1" applyFont="1" applyBorder="1" applyAlignment="1">
      <alignment vertical="center"/>
    </xf>
    <xf numFmtId="43" fontId="22" fillId="6" borderId="3" xfId="0" applyNumberFormat="1" applyFont="1" applyFill="1" applyBorder="1" applyAlignment="1">
      <alignment vertical="center"/>
    </xf>
    <xf numFmtId="0" fontId="0" fillId="0" borderId="0" xfId="0" applyFont="1"/>
    <xf numFmtId="0" fontId="24" fillId="3" borderId="3" xfId="0" applyNumberFormat="1" applyFont="1" applyFill="1" applyBorder="1" applyAlignment="1" applyProtection="1">
      <alignment horizontal="center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7" borderId="3" xfId="0" applyNumberFormat="1" applyFont="1" applyFill="1" applyBorder="1" applyAlignment="1" applyProtection="1">
      <alignment horizontal="left" vertical="center" wrapText="1"/>
    </xf>
    <xf numFmtId="0" fontId="25" fillId="5" borderId="3" xfId="0" applyNumberFormat="1" applyFont="1" applyFill="1" applyBorder="1" applyAlignment="1" applyProtection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5" fillId="5" borderId="3" xfId="0" quotePrefix="1" applyFont="1" applyFill="1" applyBorder="1" applyAlignment="1">
      <alignment horizontal="left" vertical="center"/>
    </xf>
    <xf numFmtId="0" fontId="29" fillId="5" borderId="3" xfId="0" quotePrefix="1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30" fillId="0" borderId="0" xfId="0" applyFont="1"/>
    <xf numFmtId="0" fontId="18" fillId="6" borderId="3" xfId="0" applyNumberFormat="1" applyFont="1" applyFill="1" applyBorder="1" applyAlignment="1" applyProtection="1">
      <alignment horizontal="left" vertical="center" wrapText="1" inden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43" fontId="31" fillId="2" borderId="3" xfId="0" applyNumberFormat="1" applyFont="1" applyFill="1" applyBorder="1" applyAlignment="1">
      <alignment horizontal="right"/>
    </xf>
    <xf numFmtId="0" fontId="32" fillId="0" borderId="0" xfId="0" applyFont="1"/>
    <xf numFmtId="0" fontId="1" fillId="0" borderId="0" xfId="0" applyFont="1" applyFill="1" applyBorder="1"/>
    <xf numFmtId="0" fontId="1" fillId="0" borderId="0" xfId="0" applyFont="1" applyFill="1"/>
    <xf numFmtId="0" fontId="1" fillId="5" borderId="0" xfId="0" applyFont="1" applyFill="1"/>
    <xf numFmtId="0" fontId="33" fillId="3" borderId="3" xfId="0" applyFont="1" applyFill="1" applyBorder="1" applyAlignment="1">
      <alignment horizontal="center" vertical="center" wrapText="1"/>
    </xf>
    <xf numFmtId="43" fontId="34" fillId="8" borderId="3" xfId="0" applyNumberFormat="1" applyFont="1" applyFill="1" applyBorder="1" applyAlignment="1">
      <alignment vertical="center" wrapText="1"/>
    </xf>
    <xf numFmtId="10" fontId="34" fillId="8" borderId="3" xfId="0" applyNumberFormat="1" applyFont="1" applyFill="1" applyBorder="1" applyAlignment="1">
      <alignment horizontal="right" vertical="center" wrapText="1"/>
    </xf>
    <xf numFmtId="43" fontId="33" fillId="12" borderId="3" xfId="0" applyNumberFormat="1" applyFont="1" applyFill="1" applyBorder="1" applyAlignment="1">
      <alignment vertical="center" wrapText="1"/>
    </xf>
    <xf numFmtId="10" fontId="33" fillId="12" borderId="3" xfId="0" applyNumberFormat="1" applyFont="1" applyFill="1" applyBorder="1" applyAlignment="1">
      <alignment vertical="center" wrapText="1"/>
    </xf>
    <xf numFmtId="43" fontId="33" fillId="11" borderId="3" xfId="0" applyNumberFormat="1" applyFont="1" applyFill="1" applyBorder="1" applyAlignment="1">
      <alignment vertical="center" wrapText="1"/>
    </xf>
    <xf numFmtId="10" fontId="33" fillId="9" borderId="3" xfId="0" applyNumberFormat="1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/>
    </xf>
    <xf numFmtId="0" fontId="33" fillId="10" borderId="3" xfId="0" applyFont="1" applyFill="1" applyBorder="1" applyAlignment="1">
      <alignment vertical="center" wrapText="1"/>
    </xf>
    <xf numFmtId="43" fontId="33" fillId="10" borderId="3" xfId="0" applyNumberFormat="1" applyFont="1" applyFill="1" applyBorder="1" applyAlignment="1">
      <alignment vertical="center" wrapText="1"/>
    </xf>
    <xf numFmtId="10" fontId="33" fillId="10" borderId="3" xfId="0" applyNumberFormat="1" applyFont="1" applyFill="1" applyBorder="1" applyAlignment="1">
      <alignment vertical="center" wrapText="1"/>
    </xf>
    <xf numFmtId="0" fontId="33" fillId="5" borderId="3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vertical="center" wrapText="1"/>
    </xf>
    <xf numFmtId="43" fontId="33" fillId="5" borderId="3" xfId="0" applyNumberFormat="1" applyFont="1" applyFill="1" applyBorder="1" applyAlignment="1">
      <alignment vertical="center" wrapText="1"/>
    </xf>
    <xf numFmtId="10" fontId="33" fillId="5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vertical="center" wrapText="1"/>
    </xf>
    <xf numFmtId="43" fontId="35" fillId="0" borderId="3" xfId="0" applyNumberFormat="1" applyFont="1" applyFill="1" applyBorder="1" applyAlignment="1">
      <alignment vertical="center" wrapText="1"/>
    </xf>
    <xf numFmtId="10" fontId="33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 wrapText="1"/>
    </xf>
    <xf numFmtId="43" fontId="35" fillId="2" borderId="3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43" fontId="33" fillId="0" borderId="3" xfId="0" applyNumberFormat="1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vertical="center" wrapText="1"/>
    </xf>
    <xf numFmtId="43" fontId="35" fillId="2" borderId="6" xfId="0" applyNumberFormat="1" applyFont="1" applyFill="1" applyBorder="1" applyAlignment="1">
      <alignment vertical="center" wrapText="1"/>
    </xf>
    <xf numFmtId="43" fontId="35" fillId="0" borderId="6" xfId="0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vertical="center" wrapText="1"/>
    </xf>
    <xf numFmtId="43" fontId="35" fillId="2" borderId="7" xfId="0" applyNumberFormat="1" applyFont="1" applyFill="1" applyBorder="1" applyAlignment="1">
      <alignment vertical="center" wrapText="1"/>
    </xf>
    <xf numFmtId="43" fontId="35" fillId="0" borderId="7" xfId="0" applyNumberFormat="1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10" fontId="33" fillId="12" borderId="3" xfId="0" applyNumberFormat="1" applyFont="1" applyFill="1" applyBorder="1" applyAlignment="1">
      <alignment horizontal="right" vertical="center" wrapText="1"/>
    </xf>
    <xf numFmtId="43" fontId="33" fillId="4" borderId="3" xfId="0" applyNumberFormat="1" applyFont="1" applyFill="1" applyBorder="1" applyAlignment="1">
      <alignment vertical="center" wrapText="1"/>
    </xf>
    <xf numFmtId="10" fontId="33" fillId="4" borderId="3" xfId="0" applyNumberFormat="1" applyFont="1" applyFill="1" applyBorder="1" applyAlignment="1">
      <alignment horizontal="right" vertical="center" wrapText="1"/>
    </xf>
    <xf numFmtId="10" fontId="33" fillId="10" borderId="3" xfId="0" applyNumberFormat="1" applyFont="1" applyFill="1" applyBorder="1" applyAlignment="1">
      <alignment horizontal="right" vertical="center" wrapText="1"/>
    </xf>
    <xf numFmtId="10" fontId="35" fillId="5" borderId="3" xfId="0" applyNumberFormat="1" applyFont="1" applyFill="1" applyBorder="1" applyAlignment="1">
      <alignment horizontal="right" vertical="center" wrapText="1"/>
    </xf>
    <xf numFmtId="10" fontId="35" fillId="0" borderId="3" xfId="0" applyNumberFormat="1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3" fillId="10" borderId="3" xfId="0" applyFont="1" applyFill="1" applyBorder="1" applyAlignment="1">
      <alignment horizontal="center" vertical="center" wrapText="1"/>
    </xf>
    <xf numFmtId="43" fontId="33" fillId="2" borderId="3" xfId="0" applyNumberFormat="1" applyFont="1" applyFill="1" applyBorder="1" applyAlignment="1">
      <alignment vertical="center" wrapText="1"/>
    </xf>
    <xf numFmtId="10" fontId="33" fillId="2" borderId="3" xfId="0" applyNumberFormat="1" applyFont="1" applyFill="1" applyBorder="1" applyAlignment="1">
      <alignment horizontal="right" vertical="center" wrapText="1"/>
    </xf>
    <xf numFmtId="10" fontId="35" fillId="2" borderId="3" xfId="0" applyNumberFormat="1" applyFont="1" applyFill="1" applyBorder="1" applyAlignment="1">
      <alignment horizontal="right" vertical="center" wrapText="1"/>
    </xf>
    <xf numFmtId="10" fontId="33" fillId="5" borderId="3" xfId="0" applyNumberFormat="1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center" vertical="center"/>
    </xf>
    <xf numFmtId="10" fontId="33" fillId="0" borderId="3" xfId="0" applyNumberFormat="1" applyFont="1" applyFill="1" applyBorder="1" applyAlignment="1">
      <alignment horizontal="right" vertical="center" wrapText="1"/>
    </xf>
    <xf numFmtId="10" fontId="35" fillId="0" borderId="3" xfId="0" applyNumberFormat="1" applyFont="1" applyFill="1" applyBorder="1" applyAlignment="1">
      <alignment vertical="center" wrapText="1"/>
    </xf>
    <xf numFmtId="10" fontId="22" fillId="6" borderId="3" xfId="0" applyNumberFormat="1" applyFont="1" applyFill="1" applyBorder="1" applyAlignment="1">
      <alignment vertical="center"/>
    </xf>
    <xf numFmtId="10" fontId="22" fillId="0" borderId="3" xfId="0" applyNumberFormat="1" applyFont="1" applyBorder="1" applyAlignment="1">
      <alignment vertical="center"/>
    </xf>
    <xf numFmtId="10" fontId="21" fillId="0" borderId="3" xfId="0" applyNumberFormat="1" applyFont="1" applyBorder="1" applyAlignment="1">
      <alignment vertical="center"/>
    </xf>
    <xf numFmtId="43" fontId="26" fillId="2" borderId="3" xfId="0" applyNumberFormat="1" applyFont="1" applyFill="1" applyBorder="1" applyAlignment="1">
      <alignment horizontal="right"/>
    </xf>
    <xf numFmtId="43" fontId="36" fillId="0" borderId="3" xfId="0" applyNumberFormat="1" applyFont="1" applyBorder="1"/>
    <xf numFmtId="0" fontId="36" fillId="0" borderId="3" xfId="0" applyFont="1" applyBorder="1"/>
    <xf numFmtId="0" fontId="25" fillId="6" borderId="3" xfId="0" applyNumberFormat="1" applyFont="1" applyFill="1" applyBorder="1" applyAlignment="1" applyProtection="1">
      <alignment horizontal="left" vertical="center" wrapText="1"/>
    </xf>
    <xf numFmtId="43" fontId="24" fillId="6" borderId="3" xfId="0" applyNumberFormat="1" applyFont="1" applyFill="1" applyBorder="1" applyAlignment="1">
      <alignment horizontal="right"/>
    </xf>
    <xf numFmtId="43" fontId="11" fillId="6" borderId="3" xfId="0" applyNumberFormat="1" applyFont="1" applyFill="1" applyBorder="1"/>
    <xf numFmtId="0" fontId="11" fillId="6" borderId="3" xfId="0" applyFont="1" applyFill="1" applyBorder="1"/>
    <xf numFmtId="43" fontId="24" fillId="5" borderId="3" xfId="0" applyNumberFormat="1" applyFont="1" applyFill="1" applyBorder="1" applyAlignment="1">
      <alignment horizontal="right"/>
    </xf>
    <xf numFmtId="43" fontId="11" fillId="5" borderId="3" xfId="0" applyNumberFormat="1" applyFont="1" applyFill="1" applyBorder="1"/>
    <xf numFmtId="0" fontId="11" fillId="5" borderId="3" xfId="0" applyFont="1" applyFill="1" applyBorder="1"/>
    <xf numFmtId="43" fontId="24" fillId="2" borderId="3" xfId="0" applyNumberFormat="1" applyFont="1" applyFill="1" applyBorder="1" applyAlignment="1">
      <alignment horizontal="right"/>
    </xf>
    <xf numFmtId="43" fontId="11" fillId="0" borderId="3" xfId="0" applyNumberFormat="1" applyFont="1" applyBorder="1"/>
    <xf numFmtId="0" fontId="11" fillId="0" borderId="3" xfId="0" applyFont="1" applyBorder="1"/>
    <xf numFmtId="0" fontId="25" fillId="2" borderId="3" xfId="0" applyFont="1" applyFill="1" applyBorder="1" applyAlignment="1">
      <alignment horizontal="left"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vertical="center" wrapText="1"/>
    </xf>
    <xf numFmtId="0" fontId="36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/>
    <xf numFmtId="43" fontId="36" fillId="0" borderId="3" xfId="2" applyNumberFormat="1" applyFont="1" applyBorder="1"/>
    <xf numFmtId="43" fontId="11" fillId="7" borderId="3" xfId="2" applyNumberFormat="1" applyFont="1" applyFill="1" applyBorder="1"/>
    <xf numFmtId="0" fontId="11" fillId="0" borderId="0" xfId="0" applyFont="1"/>
    <xf numFmtId="43" fontId="11" fillId="5" borderId="3" xfId="2" applyNumberFormat="1" applyFont="1" applyFill="1" applyBorder="1"/>
    <xf numFmtId="43" fontId="11" fillId="0" borderId="3" xfId="2" applyNumberFormat="1" applyFont="1" applyBorder="1"/>
    <xf numFmtId="43" fontId="24" fillId="7" borderId="3" xfId="0" applyNumberFormat="1" applyFont="1" applyFill="1" applyBorder="1" applyAlignment="1">
      <alignment horizontal="right"/>
    </xf>
    <xf numFmtId="0" fontId="36" fillId="0" borderId="0" xfId="0" applyFont="1" applyBorder="1"/>
    <xf numFmtId="0" fontId="27" fillId="2" borderId="0" xfId="0" quotePrefix="1" applyFont="1" applyFill="1" applyBorder="1" applyAlignment="1">
      <alignment horizontal="left" vertical="center"/>
    </xf>
    <xf numFmtId="0" fontId="28" fillId="2" borderId="0" xfId="0" quotePrefix="1" applyFont="1" applyFill="1" applyBorder="1" applyAlignment="1">
      <alignment horizontal="left" vertical="center"/>
    </xf>
    <xf numFmtId="0" fontId="27" fillId="2" borderId="0" xfId="0" applyNumberFormat="1" applyFont="1" applyFill="1" applyBorder="1" applyAlignment="1" applyProtection="1">
      <alignment horizontal="left" vertical="center" wrapText="1"/>
    </xf>
    <xf numFmtId="43" fontId="26" fillId="2" borderId="0" xfId="0" applyNumberFormat="1" applyFont="1" applyFill="1" applyBorder="1" applyAlignment="1">
      <alignment horizontal="right"/>
    </xf>
    <xf numFmtId="43" fontId="36" fillId="0" borderId="0" xfId="2" applyNumberFormat="1" applyFont="1" applyBorder="1"/>
    <xf numFmtId="0" fontId="25" fillId="6" borderId="3" xfId="0" quotePrefix="1" applyFont="1" applyFill="1" applyBorder="1" applyAlignment="1">
      <alignment horizontal="left" vertical="center"/>
    </xf>
    <xf numFmtId="0" fontId="29" fillId="6" borderId="3" xfId="0" quotePrefix="1" applyFont="1" applyFill="1" applyBorder="1" applyAlignment="1">
      <alignment horizontal="left" vertical="center"/>
    </xf>
    <xf numFmtId="43" fontId="11" fillId="6" borderId="3" xfId="2" applyNumberFormat="1" applyFont="1" applyFill="1" applyBorder="1"/>
    <xf numFmtId="0" fontId="37" fillId="0" borderId="0" xfId="0" applyFont="1" applyBorder="1"/>
    <xf numFmtId="0" fontId="38" fillId="12" borderId="3" xfId="0" quotePrefix="1" applyFont="1" applyFill="1" applyBorder="1" applyAlignment="1">
      <alignment horizontal="left" vertical="center"/>
    </xf>
    <xf numFmtId="0" fontId="39" fillId="12" borderId="3" xfId="0" quotePrefix="1" applyFont="1" applyFill="1" applyBorder="1" applyAlignment="1">
      <alignment horizontal="left" vertical="center"/>
    </xf>
    <xf numFmtId="0" fontId="38" fillId="12" borderId="3" xfId="0" applyNumberFormat="1" applyFont="1" applyFill="1" applyBorder="1" applyAlignment="1" applyProtection="1">
      <alignment horizontal="left" vertical="center" wrapText="1"/>
    </xf>
    <xf numFmtId="43" fontId="23" fillId="12" borderId="3" xfId="0" applyNumberFormat="1" applyFont="1" applyFill="1" applyBorder="1" applyAlignment="1">
      <alignment horizontal="right"/>
    </xf>
    <xf numFmtId="43" fontId="37" fillId="12" borderId="3" xfId="2" applyNumberFormat="1" applyFont="1" applyFill="1" applyBorder="1"/>
    <xf numFmtId="0" fontId="37" fillId="0" borderId="0" xfId="0" applyFont="1"/>
    <xf numFmtId="0" fontId="10" fillId="0" borderId="0" xfId="0" applyFont="1"/>
    <xf numFmtId="0" fontId="11" fillId="0" borderId="3" xfId="0" applyFont="1" applyFill="1" applyBorder="1"/>
    <xf numFmtId="43" fontId="11" fillId="0" borderId="3" xfId="0" applyNumberFormat="1" applyFont="1" applyFill="1" applyBorder="1"/>
    <xf numFmtId="0" fontId="36" fillId="0" borderId="3" xfId="0" applyFont="1" applyFill="1" applyBorder="1"/>
    <xf numFmtId="43" fontId="36" fillId="0" borderId="3" xfId="0" applyNumberFormat="1" applyFont="1" applyFill="1" applyBorder="1"/>
    <xf numFmtId="10" fontId="37" fillId="12" borderId="3" xfId="0" applyNumberFormat="1" applyFont="1" applyFill="1" applyBorder="1"/>
    <xf numFmtId="10" fontId="11" fillId="7" borderId="3" xfId="0" applyNumberFormat="1" applyFont="1" applyFill="1" applyBorder="1"/>
    <xf numFmtId="10" fontId="11" fillId="5" borderId="3" xfId="0" applyNumberFormat="1" applyFont="1" applyFill="1" applyBorder="1"/>
    <xf numFmtId="10" fontId="11" fillId="0" borderId="3" xfId="0" applyNumberFormat="1" applyFont="1" applyBorder="1"/>
    <xf numFmtId="10" fontId="36" fillId="0" borderId="3" xfId="0" applyNumberFormat="1" applyFont="1" applyBorder="1"/>
    <xf numFmtId="10" fontId="11" fillId="6" borderId="3" xfId="0" applyNumberFormat="1" applyFont="1" applyFill="1" applyBorder="1"/>
    <xf numFmtId="10" fontId="11" fillId="0" borderId="3" xfId="0" applyNumberFormat="1" applyFont="1" applyFill="1" applyBorder="1"/>
    <xf numFmtId="10" fontId="36" fillId="0" borderId="3" xfId="0" applyNumberFormat="1" applyFont="1" applyFill="1" applyBorder="1"/>
    <xf numFmtId="43" fontId="6" fillId="0" borderId="3" xfId="0" applyNumberFormat="1" applyFont="1" applyBorder="1" applyAlignment="1">
      <alignment horizontal="right"/>
    </xf>
    <xf numFmtId="43" fontId="6" fillId="3" borderId="3" xfId="1" applyNumberFormat="1" applyFont="1" applyFill="1" applyBorder="1" applyAlignment="1">
      <alignment horizontal="right" vertical="top"/>
    </xf>
    <xf numFmtId="43" fontId="6" fillId="3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 vertical="top"/>
    </xf>
    <xf numFmtId="43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Border="1" applyAlignment="1">
      <alignment horizontal="right" vertical="top"/>
    </xf>
    <xf numFmtId="43" fontId="6" fillId="0" borderId="3" xfId="1" applyNumberFormat="1" applyFont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43" fontId="41" fillId="0" borderId="3" xfId="0" applyNumberFormat="1" applyFont="1" applyBorder="1"/>
    <xf numFmtId="43" fontId="42" fillId="0" borderId="3" xfId="0" applyNumberFormat="1" applyFont="1" applyBorder="1"/>
    <xf numFmtId="43" fontId="43" fillId="0" borderId="3" xfId="0" applyNumberFormat="1" applyFont="1" applyBorder="1"/>
    <xf numFmtId="10" fontId="41" fillId="0" borderId="3" xfId="0" applyNumberFormat="1" applyFont="1" applyBorder="1"/>
    <xf numFmtId="10" fontId="42" fillId="0" borderId="3" xfId="0" applyNumberFormat="1" applyFont="1" applyBorder="1"/>
    <xf numFmtId="10" fontId="43" fillId="0" borderId="3" xfId="0" applyNumberFormat="1" applyFont="1" applyBorder="1"/>
    <xf numFmtId="43" fontId="17" fillId="3" borderId="3" xfId="0" applyNumberFormat="1" applyFont="1" applyFill="1" applyBorder="1" applyAlignment="1" applyProtection="1">
      <alignment vertical="center"/>
    </xf>
    <xf numFmtId="10" fontId="17" fillId="3" borderId="3" xfId="4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9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3" applyFont="1" applyBorder="1" applyAlignment="1">
      <alignment horizontal="left" wrapText="1"/>
    </xf>
    <xf numFmtId="0" fontId="3" fillId="0" borderId="3" xfId="3" applyFont="1" applyBorder="1" applyAlignment="1">
      <alignment wrapText="1"/>
    </xf>
    <xf numFmtId="0" fontId="3" fillId="0" borderId="3" xfId="3" applyFont="1" applyBorder="1"/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3" fillId="12" borderId="1" xfId="0" applyFont="1" applyFill="1" applyBorder="1" applyAlignment="1">
      <alignment horizontal="left" vertical="center" wrapText="1"/>
    </xf>
    <xf numFmtId="0" fontId="33" fillId="12" borderId="2" xfId="0" applyFont="1" applyFill="1" applyBorder="1" applyAlignment="1">
      <alignment horizontal="left" vertical="center" wrapText="1"/>
    </xf>
    <xf numFmtId="0" fontId="33" fillId="12" borderId="4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vertical="center" wrapText="1"/>
    </xf>
    <xf numFmtId="0" fontId="33" fillId="12" borderId="3" xfId="0" applyFont="1" applyFill="1" applyBorder="1" applyAlignment="1">
      <alignment vertical="center" wrapText="1"/>
    </xf>
    <xf numFmtId="0" fontId="33" fillId="11" borderId="3" xfId="0" applyFont="1" applyFill="1" applyBorder="1" applyAlignment="1">
      <alignment vertical="center" wrapText="1"/>
    </xf>
    <xf numFmtId="0" fontId="33" fillId="12" borderId="3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/>
    <cellStyle name="Postotak" xfId="4" builtinId="5"/>
    <cellStyle name="Valuta" xfId="2" builtinId="4"/>
    <cellStyle name="Zarez" xfId="1" builtinId="3"/>
  </cellStyles>
  <dxfs count="0"/>
  <tableStyles count="0" defaultTableStyle="TableStyleMedium2" defaultPivotStyle="PivotStyleLight16"/>
  <colors>
    <mruColors>
      <color rgb="FFFE6091"/>
      <color rgb="FFF7A1CE"/>
      <color rgb="FFFB9D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6"/>
  <sheetViews>
    <sheetView topLeftCell="B1" workbookViewId="0">
      <selection activeCell="N9" sqref="N9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13" t="s">
        <v>299</v>
      </c>
      <c r="C1" s="213"/>
      <c r="D1" s="213"/>
      <c r="E1" s="213"/>
      <c r="F1" s="213"/>
      <c r="G1" s="213"/>
      <c r="H1" s="213"/>
      <c r="I1" s="213"/>
      <c r="J1" s="213"/>
      <c r="K1" s="213"/>
    </row>
    <row r="2" spans="2:11" ht="15.75" customHeight="1" x14ac:dyDescent="0.25">
      <c r="B2" s="213" t="s">
        <v>9</v>
      </c>
      <c r="C2" s="213"/>
      <c r="D2" s="213"/>
      <c r="E2" s="213"/>
      <c r="F2" s="213"/>
      <c r="G2" s="213"/>
      <c r="H2" s="213"/>
      <c r="I2" s="213"/>
      <c r="J2" s="213"/>
      <c r="K2" s="213"/>
    </row>
    <row r="3" spans="2:11" ht="18" customHeight="1" x14ac:dyDescent="0.25">
      <c r="B3" s="213" t="s">
        <v>270</v>
      </c>
      <c r="C3" s="213"/>
      <c r="D3" s="213"/>
      <c r="E3" s="213"/>
      <c r="F3" s="213"/>
      <c r="G3" s="213"/>
      <c r="H3" s="213"/>
      <c r="I3" s="213"/>
      <c r="J3" s="213"/>
      <c r="K3" s="213"/>
    </row>
    <row r="4" spans="2:11" ht="18" customHeight="1" x14ac:dyDescent="0.25">
      <c r="B4" s="33"/>
      <c r="C4" s="34"/>
      <c r="D4" s="34"/>
      <c r="E4" s="34"/>
      <c r="F4" s="34"/>
      <c r="G4" s="34"/>
      <c r="H4" s="34"/>
      <c r="I4" s="34"/>
      <c r="J4" s="34"/>
      <c r="K4" s="32"/>
    </row>
    <row r="5" spans="2:11" x14ac:dyDescent="0.25">
      <c r="B5" s="225" t="s">
        <v>271</v>
      </c>
      <c r="C5" s="225"/>
      <c r="D5" s="225"/>
      <c r="E5" s="225"/>
      <c r="F5" s="225"/>
      <c r="G5" s="35"/>
      <c r="H5" s="35"/>
      <c r="I5" s="35"/>
      <c r="J5" s="36"/>
      <c r="K5" s="32"/>
    </row>
    <row r="6" spans="2:11" ht="25.5" x14ac:dyDescent="0.25">
      <c r="B6" s="226" t="s">
        <v>6</v>
      </c>
      <c r="C6" s="227"/>
      <c r="D6" s="227"/>
      <c r="E6" s="227"/>
      <c r="F6" s="228"/>
      <c r="G6" s="17" t="s">
        <v>279</v>
      </c>
      <c r="H6" s="1" t="s">
        <v>278</v>
      </c>
      <c r="I6" s="17" t="s">
        <v>280</v>
      </c>
      <c r="J6" s="1" t="s">
        <v>14</v>
      </c>
      <c r="K6" s="1" t="s">
        <v>40</v>
      </c>
    </row>
    <row r="7" spans="2:11" s="20" customFormat="1" ht="11.25" x14ac:dyDescent="0.2">
      <c r="B7" s="219">
        <v>1</v>
      </c>
      <c r="C7" s="219"/>
      <c r="D7" s="219"/>
      <c r="E7" s="219"/>
      <c r="F7" s="220"/>
      <c r="G7" s="19">
        <v>2</v>
      </c>
      <c r="H7" s="18">
        <v>3</v>
      </c>
      <c r="I7" s="18">
        <v>4</v>
      </c>
      <c r="J7" s="18" t="s">
        <v>157</v>
      </c>
      <c r="K7" s="18" t="s">
        <v>158</v>
      </c>
    </row>
    <row r="8" spans="2:11" x14ac:dyDescent="0.25">
      <c r="B8" s="221" t="s">
        <v>0</v>
      </c>
      <c r="C8" s="222"/>
      <c r="D8" s="222"/>
      <c r="E8" s="222"/>
      <c r="F8" s="223"/>
      <c r="G8" s="198">
        <f>SUM(G9+G10)</f>
        <v>585660.88</v>
      </c>
      <c r="H8" s="199">
        <f>SUM(H9:H10)</f>
        <v>1267394.19</v>
      </c>
      <c r="I8" s="40">
        <f>SUM(I9:I10)</f>
        <v>715225.34</v>
      </c>
      <c r="J8" s="40">
        <f>I8/G8*100</f>
        <v>122.12277862916163</v>
      </c>
      <c r="K8" s="40">
        <f>I8/H8*100</f>
        <v>56.432745679542684</v>
      </c>
    </row>
    <row r="9" spans="2:11" x14ac:dyDescent="0.25">
      <c r="B9" s="224" t="s">
        <v>42</v>
      </c>
      <c r="C9" s="216"/>
      <c r="D9" s="216"/>
      <c r="E9" s="216"/>
      <c r="F9" s="218"/>
      <c r="G9" s="200">
        <v>585660.88</v>
      </c>
      <c r="H9" s="201">
        <v>1267394.19</v>
      </c>
      <c r="I9" s="41">
        <v>715225.34</v>
      </c>
      <c r="J9" s="41">
        <f>I9/G9*100</f>
        <v>122.12277862916163</v>
      </c>
      <c r="K9" s="41">
        <f>I9/H9*100</f>
        <v>56.432745679542684</v>
      </c>
    </row>
    <row r="10" spans="2:11" x14ac:dyDescent="0.25">
      <c r="B10" s="229" t="s">
        <v>47</v>
      </c>
      <c r="C10" s="218"/>
      <c r="D10" s="218"/>
      <c r="E10" s="218"/>
      <c r="F10" s="218"/>
      <c r="G10" s="200">
        <v>0</v>
      </c>
      <c r="H10" s="201">
        <v>0</v>
      </c>
      <c r="I10" s="41">
        <v>0</v>
      </c>
      <c r="J10" s="41">
        <v>0</v>
      </c>
      <c r="K10" s="41">
        <v>0</v>
      </c>
    </row>
    <row r="11" spans="2:11" x14ac:dyDescent="0.25">
      <c r="B11" s="14" t="s">
        <v>1</v>
      </c>
      <c r="C11" s="28"/>
      <c r="D11" s="28"/>
      <c r="E11" s="28"/>
      <c r="F11" s="28"/>
      <c r="G11" s="198">
        <f>SUM(G12+G13)</f>
        <v>572501.55000000005</v>
      </c>
      <c r="H11" s="199">
        <f>SUM(H12:H13)</f>
        <v>1268554.19</v>
      </c>
      <c r="I11" s="40">
        <f>SUM(I12:I13)</f>
        <v>710115.19</v>
      </c>
      <c r="J11" s="40">
        <f>I11/G11*100</f>
        <v>124.03725195154492</v>
      </c>
      <c r="K11" s="40">
        <f>I11/H11*100</f>
        <v>55.978309448491117</v>
      </c>
    </row>
    <row r="12" spans="2:11" x14ac:dyDescent="0.25">
      <c r="B12" s="215" t="s">
        <v>43</v>
      </c>
      <c r="C12" s="216"/>
      <c r="D12" s="216"/>
      <c r="E12" s="216"/>
      <c r="F12" s="216"/>
      <c r="G12" s="200">
        <v>572501.55000000005</v>
      </c>
      <c r="H12" s="201">
        <v>1265554.19</v>
      </c>
      <c r="I12" s="41">
        <v>709708.19</v>
      </c>
      <c r="J12" s="42">
        <f>I12/G12*100</f>
        <v>123.96616044096298</v>
      </c>
      <c r="K12" s="42">
        <f>I12/H12*100</f>
        <v>56.078846374804378</v>
      </c>
    </row>
    <row r="13" spans="2:11" x14ac:dyDescent="0.25">
      <c r="B13" s="217" t="s">
        <v>44</v>
      </c>
      <c r="C13" s="218"/>
      <c r="D13" s="218"/>
      <c r="E13" s="218"/>
      <c r="F13" s="218"/>
      <c r="G13" s="202">
        <v>0</v>
      </c>
      <c r="H13" s="203">
        <v>3000</v>
      </c>
      <c r="I13" s="43">
        <v>407</v>
      </c>
      <c r="J13" s="42">
        <v>0</v>
      </c>
      <c r="K13" s="42">
        <v>0</v>
      </c>
    </row>
    <row r="14" spans="2:11" x14ac:dyDescent="0.25">
      <c r="B14" s="231" t="s">
        <v>48</v>
      </c>
      <c r="C14" s="222"/>
      <c r="D14" s="222"/>
      <c r="E14" s="222"/>
      <c r="F14" s="222"/>
      <c r="G14" s="198">
        <f>G9+G10-(G12+G13)</f>
        <v>13159.329999999958</v>
      </c>
      <c r="H14" s="199">
        <f>SUM(H8-H11)</f>
        <v>-1160</v>
      </c>
      <c r="I14" s="44">
        <f>I8-I11</f>
        <v>5110.1500000000233</v>
      </c>
      <c r="J14" s="44">
        <f>I14/G14*100</f>
        <v>38.83290410682033</v>
      </c>
      <c r="K14" s="44">
        <v>0</v>
      </c>
    </row>
    <row r="15" spans="2:11" ht="18" x14ac:dyDescent="0.25">
      <c r="B15" s="31"/>
      <c r="C15" s="37"/>
      <c r="D15" s="37"/>
      <c r="E15" s="37"/>
      <c r="F15" s="37"/>
      <c r="G15" s="39"/>
      <c r="H15" s="37"/>
      <c r="I15" s="38"/>
      <c r="J15" s="38"/>
      <c r="K15" s="38"/>
    </row>
    <row r="16" spans="2:11" ht="18" customHeight="1" x14ac:dyDescent="0.25">
      <c r="B16" s="225" t="s">
        <v>272</v>
      </c>
      <c r="C16" s="225"/>
      <c r="D16" s="225"/>
      <c r="E16" s="225"/>
      <c r="F16" s="225"/>
      <c r="G16" s="37"/>
      <c r="H16" s="37"/>
      <c r="I16" s="38"/>
      <c r="J16" s="38"/>
      <c r="K16" s="38"/>
    </row>
    <row r="17" spans="1:42" ht="25.5" x14ac:dyDescent="0.25">
      <c r="B17" s="226" t="s">
        <v>6</v>
      </c>
      <c r="C17" s="227"/>
      <c r="D17" s="227"/>
      <c r="E17" s="227"/>
      <c r="F17" s="228"/>
      <c r="G17" s="17" t="s">
        <v>281</v>
      </c>
      <c r="H17" s="1" t="s">
        <v>278</v>
      </c>
      <c r="I17" s="17" t="s">
        <v>280</v>
      </c>
      <c r="J17" s="1" t="s">
        <v>14</v>
      </c>
      <c r="K17" s="1" t="s">
        <v>40</v>
      </c>
    </row>
    <row r="18" spans="1:42" s="20" customFormat="1" x14ac:dyDescent="0.25">
      <c r="B18" s="219">
        <v>1</v>
      </c>
      <c r="C18" s="219"/>
      <c r="D18" s="219"/>
      <c r="E18" s="219"/>
      <c r="F18" s="220"/>
      <c r="G18" s="19">
        <v>2</v>
      </c>
      <c r="H18" s="18">
        <v>3</v>
      </c>
      <c r="I18" s="18">
        <v>5</v>
      </c>
      <c r="J18" s="18" t="s">
        <v>15</v>
      </c>
      <c r="K18" s="18" t="s">
        <v>16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ht="15.75" customHeight="1" x14ac:dyDescent="0.25">
      <c r="A19" s="20"/>
      <c r="B19" s="224" t="s">
        <v>45</v>
      </c>
      <c r="C19" s="232"/>
      <c r="D19" s="232"/>
      <c r="E19" s="232"/>
      <c r="F19" s="233"/>
      <c r="G19" s="197">
        <v>0</v>
      </c>
      <c r="H19" s="197">
        <v>0</v>
      </c>
      <c r="I19" s="197">
        <v>0</v>
      </c>
      <c r="J19" s="13">
        <v>0</v>
      </c>
      <c r="K19" s="13">
        <v>0</v>
      </c>
    </row>
    <row r="20" spans="1:42" x14ac:dyDescent="0.25">
      <c r="A20" s="20"/>
      <c r="B20" s="224" t="s">
        <v>46</v>
      </c>
      <c r="C20" s="216"/>
      <c r="D20" s="216"/>
      <c r="E20" s="216"/>
      <c r="F20" s="216"/>
      <c r="G20" s="197">
        <v>0</v>
      </c>
      <c r="H20" s="197">
        <v>0</v>
      </c>
      <c r="I20" s="197">
        <v>0</v>
      </c>
      <c r="J20" s="13">
        <v>0</v>
      </c>
      <c r="K20" s="13">
        <v>0</v>
      </c>
    </row>
    <row r="21" spans="1:42" x14ac:dyDescent="0.25">
      <c r="A21" s="20"/>
      <c r="B21" s="224" t="s">
        <v>282</v>
      </c>
      <c r="C21" s="232"/>
      <c r="D21" s="232"/>
      <c r="E21" s="232"/>
      <c r="F21" s="233"/>
      <c r="G21" s="197"/>
      <c r="H21" s="197">
        <v>0</v>
      </c>
      <c r="I21" s="197">
        <v>0</v>
      </c>
      <c r="J21" s="13">
        <v>0</v>
      </c>
      <c r="K21" s="13">
        <v>0</v>
      </c>
    </row>
    <row r="22" spans="1:42" ht="15.75" customHeight="1" x14ac:dyDescent="0.25">
      <c r="A22" s="20"/>
      <c r="B22" s="224" t="s">
        <v>283</v>
      </c>
      <c r="C22" s="232"/>
      <c r="D22" s="232"/>
      <c r="E22" s="232"/>
      <c r="F22" s="233"/>
      <c r="G22" s="197">
        <v>3318.07</v>
      </c>
      <c r="H22" s="197">
        <v>1160</v>
      </c>
      <c r="I22" s="197">
        <v>310</v>
      </c>
      <c r="J22" s="204">
        <f>I22/G22</f>
        <v>9.3427805923322893E-2</v>
      </c>
      <c r="K22" s="204">
        <f>I22/H22</f>
        <v>0.26724137931034481</v>
      </c>
    </row>
    <row r="23" spans="1:42" ht="15" customHeight="1" x14ac:dyDescent="0.25">
      <c r="A23" s="20"/>
      <c r="B23" s="234" t="s">
        <v>284</v>
      </c>
      <c r="C23" s="235"/>
      <c r="D23" s="235"/>
      <c r="E23" s="235"/>
      <c r="F23" s="236"/>
      <c r="G23" s="197">
        <v>0</v>
      </c>
      <c r="H23" s="197">
        <v>0</v>
      </c>
      <c r="I23" s="197">
        <v>850</v>
      </c>
      <c r="J23" s="204">
        <v>0</v>
      </c>
      <c r="K23" s="204">
        <v>0</v>
      </c>
    </row>
    <row r="24" spans="1:42" x14ac:dyDescent="0.25">
      <c r="B24" s="214"/>
      <c r="C24" s="214"/>
      <c r="D24" s="214"/>
      <c r="E24" s="214"/>
      <c r="F24" s="214"/>
      <c r="G24" s="214"/>
      <c r="H24" s="214"/>
      <c r="I24" s="214"/>
      <c r="J24" s="214"/>
    </row>
    <row r="25" spans="1:42" ht="15" customHeight="1" x14ac:dyDescent="0.25">
      <c r="B25" s="230"/>
      <c r="C25" s="230"/>
      <c r="D25" s="230"/>
      <c r="E25" s="230"/>
      <c r="F25" s="230"/>
      <c r="G25" s="230"/>
      <c r="H25" s="230"/>
      <c r="I25" s="230"/>
      <c r="J25" s="230"/>
      <c r="K25" s="230"/>
    </row>
    <row r="26" spans="1:42" x14ac:dyDescent="0.25">
      <c r="B26" s="230"/>
      <c r="C26" s="230"/>
      <c r="D26" s="230"/>
      <c r="E26" s="230"/>
      <c r="F26" s="230"/>
      <c r="G26" s="230"/>
      <c r="H26" s="230"/>
      <c r="I26" s="230"/>
      <c r="J26" s="230"/>
      <c r="K26" s="230"/>
    </row>
  </sheetData>
  <mergeCells count="23">
    <mergeCell ref="B25:K26"/>
    <mergeCell ref="B14:F14"/>
    <mergeCell ref="B17:F17"/>
    <mergeCell ref="B18:F18"/>
    <mergeCell ref="B20:F20"/>
    <mergeCell ref="B19:F19"/>
    <mergeCell ref="B22:F22"/>
    <mergeCell ref="B23:F23"/>
    <mergeCell ref="B21:F21"/>
    <mergeCell ref="B1:K1"/>
    <mergeCell ref="B2:K2"/>
    <mergeCell ref="B3:K3"/>
    <mergeCell ref="B24:F24"/>
    <mergeCell ref="G24:J24"/>
    <mergeCell ref="B12:F12"/>
    <mergeCell ref="B13:F13"/>
    <mergeCell ref="B7:F7"/>
    <mergeCell ref="B8:F8"/>
    <mergeCell ref="B9:F9"/>
    <mergeCell ref="B5:F5"/>
    <mergeCell ref="B6:F6"/>
    <mergeCell ref="B10:F10"/>
    <mergeCell ref="B16:F16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Normal="100" workbookViewId="0">
      <selection activeCell="G32" sqref="G32"/>
    </sheetView>
  </sheetViews>
  <sheetFormatPr defaultRowHeight="12.75" x14ac:dyDescent="0.2"/>
  <cols>
    <col min="1" max="1" width="9.140625" style="161"/>
    <col min="2" max="2" width="7.42578125" style="161" bestFit="1" customWidth="1"/>
    <col min="3" max="3" width="8.42578125" style="161" bestFit="1" customWidth="1"/>
    <col min="4" max="4" width="5.42578125" style="161" bestFit="1" customWidth="1"/>
    <col min="5" max="5" width="5.42578125" style="161" customWidth="1"/>
    <col min="6" max="6" width="48.85546875" style="161" customWidth="1"/>
    <col min="7" max="9" width="25.28515625" style="161" customWidth="1"/>
    <col min="10" max="11" width="15.7109375" style="161" customWidth="1"/>
    <col min="12" max="16384" width="9.140625" style="161"/>
  </cols>
  <sheetData>
    <row r="1" spans="2:11" x14ac:dyDescent="0.2">
      <c r="B1" s="160"/>
      <c r="C1" s="160"/>
      <c r="D1" s="160"/>
      <c r="E1" s="160"/>
      <c r="F1" s="160"/>
      <c r="G1" s="160"/>
      <c r="H1" s="160"/>
      <c r="I1" s="159"/>
      <c r="J1" s="159"/>
    </row>
    <row r="2" spans="2:11" ht="18" customHeight="1" x14ac:dyDescent="0.2">
      <c r="B2" s="240" t="s">
        <v>273</v>
      </c>
      <c r="C2" s="240"/>
      <c r="D2" s="240"/>
      <c r="E2" s="240"/>
      <c r="F2" s="240"/>
      <c r="G2" s="240"/>
      <c r="H2" s="240"/>
      <c r="I2" s="240"/>
      <c r="J2" s="240"/>
      <c r="K2" s="240"/>
    </row>
    <row r="3" spans="2:11" x14ac:dyDescent="0.2">
      <c r="B3" s="160"/>
      <c r="C3" s="160"/>
      <c r="D3" s="160"/>
      <c r="E3" s="160"/>
      <c r="F3" s="160"/>
      <c r="G3" s="160"/>
      <c r="H3" s="160"/>
      <c r="I3" s="159"/>
      <c r="J3" s="159"/>
    </row>
    <row r="4" spans="2:11" ht="15.75" customHeight="1" x14ac:dyDescent="0.2">
      <c r="B4" s="240" t="s">
        <v>274</v>
      </c>
      <c r="C4" s="240"/>
      <c r="D4" s="240"/>
      <c r="E4" s="240"/>
      <c r="F4" s="240"/>
      <c r="G4" s="240"/>
      <c r="H4" s="240"/>
      <c r="I4" s="240"/>
      <c r="J4" s="240"/>
      <c r="K4" s="240"/>
    </row>
    <row r="5" spans="2:11" x14ac:dyDescent="0.2">
      <c r="B5" s="160"/>
      <c r="C5" s="160"/>
      <c r="D5" s="160"/>
      <c r="E5" s="160"/>
      <c r="F5" s="160"/>
      <c r="G5" s="160"/>
      <c r="H5" s="160"/>
      <c r="I5" s="159"/>
      <c r="J5" s="159"/>
    </row>
    <row r="6" spans="2:11" ht="25.5" x14ac:dyDescent="0.2">
      <c r="B6" s="237" t="s">
        <v>6</v>
      </c>
      <c r="C6" s="238"/>
      <c r="D6" s="238"/>
      <c r="E6" s="238"/>
      <c r="F6" s="239"/>
      <c r="G6" s="59" t="s">
        <v>285</v>
      </c>
      <c r="H6" s="59" t="s">
        <v>286</v>
      </c>
      <c r="I6" s="59" t="s">
        <v>280</v>
      </c>
      <c r="J6" s="59" t="s">
        <v>14</v>
      </c>
      <c r="K6" s="59" t="s">
        <v>40</v>
      </c>
    </row>
    <row r="7" spans="2:11" ht="16.5" customHeight="1" x14ac:dyDescent="0.2">
      <c r="B7" s="237">
        <v>1</v>
      </c>
      <c r="C7" s="238"/>
      <c r="D7" s="238"/>
      <c r="E7" s="238"/>
      <c r="F7" s="239"/>
      <c r="G7" s="59">
        <v>2</v>
      </c>
      <c r="H7" s="59">
        <v>3</v>
      </c>
      <c r="I7" s="59">
        <v>4</v>
      </c>
      <c r="J7" s="59" t="s">
        <v>157</v>
      </c>
      <c r="K7" s="59" t="s">
        <v>158</v>
      </c>
    </row>
    <row r="8" spans="2:11" s="184" customFormat="1" ht="15.75" x14ac:dyDescent="0.25">
      <c r="B8" s="180"/>
      <c r="C8" s="180"/>
      <c r="D8" s="180"/>
      <c r="E8" s="180"/>
      <c r="F8" s="180" t="s">
        <v>265</v>
      </c>
      <c r="G8" s="181">
        <f>G9+G32</f>
        <v>588978.95000000007</v>
      </c>
      <c r="H8" s="181">
        <f>H9+H32</f>
        <v>1268554.1900000002</v>
      </c>
      <c r="I8" s="182">
        <f>I9+I32</f>
        <v>715535.34000000008</v>
      </c>
      <c r="J8" s="189">
        <f t="shared" ref="J8:J22" si="0">I8/G8</f>
        <v>1.2148742157932808</v>
      </c>
      <c r="K8" s="189">
        <f t="shared" ref="K8:K13" si="1">I8/H8</f>
        <v>0.56405579331222733</v>
      </c>
    </row>
    <row r="9" spans="2:11" s="164" customFormat="1" ht="15.75" customHeight="1" x14ac:dyDescent="0.2">
      <c r="B9" s="61">
        <v>6</v>
      </c>
      <c r="C9" s="61"/>
      <c r="D9" s="61"/>
      <c r="E9" s="61"/>
      <c r="F9" s="61" t="s">
        <v>2</v>
      </c>
      <c r="G9" s="167">
        <f>G10+G18+G21+G28</f>
        <v>585660.88000000012</v>
      </c>
      <c r="H9" s="167">
        <f>H10+H18+H21+H28</f>
        <v>1267394.1900000002</v>
      </c>
      <c r="I9" s="163">
        <f>I10+I18+I21+I28</f>
        <v>715225.34000000008</v>
      </c>
      <c r="J9" s="190">
        <f t="shared" si="0"/>
        <v>1.2212277862916163</v>
      </c>
      <c r="K9" s="190">
        <f t="shared" si="1"/>
        <v>0.56432745679542684</v>
      </c>
    </row>
    <row r="10" spans="2:11" s="164" customFormat="1" ht="22.5" customHeight="1" x14ac:dyDescent="0.2">
      <c r="B10" s="62"/>
      <c r="C10" s="62">
        <v>63</v>
      </c>
      <c r="D10" s="62"/>
      <c r="E10" s="62"/>
      <c r="F10" s="62" t="s">
        <v>17</v>
      </c>
      <c r="G10" s="143">
        <f>G11+G14+G16</f>
        <v>558774.82000000007</v>
      </c>
      <c r="H10" s="143">
        <f>H11+H16</f>
        <v>1222180.3700000001</v>
      </c>
      <c r="I10" s="165">
        <f>I11+I16</f>
        <v>689395.49000000011</v>
      </c>
      <c r="J10" s="191">
        <f t="shared" si="0"/>
        <v>1.2337626273138078</v>
      </c>
      <c r="K10" s="191">
        <f t="shared" si="1"/>
        <v>0.56407017075556531</v>
      </c>
    </row>
    <row r="11" spans="2:11" s="164" customFormat="1" ht="23.25" customHeight="1" x14ac:dyDescent="0.2">
      <c r="B11" s="63"/>
      <c r="C11" s="63"/>
      <c r="D11" s="63">
        <v>636</v>
      </c>
      <c r="E11" s="63"/>
      <c r="F11" s="64" t="s">
        <v>93</v>
      </c>
      <c r="G11" s="146">
        <f>G12+G13</f>
        <v>549113.77</v>
      </c>
      <c r="H11" s="146">
        <f>H12+H13</f>
        <v>1211137.76</v>
      </c>
      <c r="I11" s="166">
        <f>SUM(I12:I13)</f>
        <v>684351.93</v>
      </c>
      <c r="J11" s="192">
        <f t="shared" si="0"/>
        <v>1.2462844084204991</v>
      </c>
      <c r="K11" s="192">
        <f t="shared" si="1"/>
        <v>0.56504879345847503</v>
      </c>
    </row>
    <row r="12" spans="2:11" ht="27.75" customHeight="1" x14ac:dyDescent="0.2">
      <c r="B12" s="65"/>
      <c r="C12" s="65"/>
      <c r="D12" s="66"/>
      <c r="E12" s="66">
        <v>6361</v>
      </c>
      <c r="F12" s="67" t="s">
        <v>94</v>
      </c>
      <c r="G12" s="136">
        <v>548929.91</v>
      </c>
      <c r="H12" s="136">
        <v>1209537.76</v>
      </c>
      <c r="I12" s="162">
        <v>684351.93</v>
      </c>
      <c r="J12" s="193">
        <f t="shared" si="0"/>
        <v>1.2467018421350005</v>
      </c>
      <c r="K12" s="193">
        <f t="shared" si="1"/>
        <v>0.56579625095788666</v>
      </c>
    </row>
    <row r="13" spans="2:11" ht="26.25" customHeight="1" x14ac:dyDescent="0.2">
      <c r="B13" s="65"/>
      <c r="C13" s="65"/>
      <c r="D13" s="66"/>
      <c r="E13" s="66">
        <v>6362</v>
      </c>
      <c r="F13" s="67" t="s">
        <v>95</v>
      </c>
      <c r="G13" s="136">
        <v>183.86</v>
      </c>
      <c r="H13" s="136">
        <v>1600</v>
      </c>
      <c r="I13" s="162">
        <v>0</v>
      </c>
      <c r="J13" s="193">
        <f t="shared" si="0"/>
        <v>0</v>
      </c>
      <c r="K13" s="193">
        <f t="shared" si="1"/>
        <v>0</v>
      </c>
    </row>
    <row r="14" spans="2:11" ht="26.25" customHeight="1" x14ac:dyDescent="0.2">
      <c r="B14" s="65"/>
      <c r="C14" s="65"/>
      <c r="D14" s="63">
        <v>634</v>
      </c>
      <c r="E14" s="63"/>
      <c r="F14" s="64" t="s">
        <v>268</v>
      </c>
      <c r="G14" s="146">
        <f>G15</f>
        <v>0</v>
      </c>
      <c r="H14" s="146">
        <f>H15</f>
        <v>0</v>
      </c>
      <c r="I14" s="166">
        <f>I15</f>
        <v>0</v>
      </c>
      <c r="J14" s="192">
        <v>0</v>
      </c>
      <c r="K14" s="192">
        <v>0</v>
      </c>
    </row>
    <row r="15" spans="2:11" ht="26.25" customHeight="1" x14ac:dyDescent="0.2">
      <c r="B15" s="65"/>
      <c r="C15" s="65"/>
      <c r="D15" s="66"/>
      <c r="E15" s="66">
        <v>6341</v>
      </c>
      <c r="F15" s="67" t="s">
        <v>269</v>
      </c>
      <c r="G15" s="136">
        <v>0</v>
      </c>
      <c r="H15" s="136">
        <v>0</v>
      </c>
      <c r="I15" s="162">
        <v>0</v>
      </c>
      <c r="J15" s="193">
        <v>0</v>
      </c>
      <c r="K15" s="193">
        <v>0</v>
      </c>
    </row>
    <row r="16" spans="2:11" s="164" customFormat="1" ht="26.25" customHeight="1" x14ac:dyDescent="0.2">
      <c r="B16" s="63"/>
      <c r="C16" s="63"/>
      <c r="D16" s="63">
        <v>639</v>
      </c>
      <c r="E16" s="68"/>
      <c r="F16" s="64" t="s">
        <v>144</v>
      </c>
      <c r="G16" s="146">
        <f>G17</f>
        <v>9661.0499999999993</v>
      </c>
      <c r="H16" s="146">
        <f>H17</f>
        <v>11042.61</v>
      </c>
      <c r="I16" s="166">
        <f>SUM(I17)</f>
        <v>5043.5600000000004</v>
      </c>
      <c r="J16" s="192">
        <f t="shared" si="0"/>
        <v>0.52205091579072671</v>
      </c>
      <c r="K16" s="192">
        <f t="shared" ref="K16:K26" si="2">I16/H16</f>
        <v>0.4567362244976505</v>
      </c>
    </row>
    <row r="17" spans="2:11" ht="26.25" customHeight="1" x14ac:dyDescent="0.2">
      <c r="B17" s="65"/>
      <c r="C17" s="65"/>
      <c r="D17" s="66"/>
      <c r="E17" s="66">
        <v>6393</v>
      </c>
      <c r="F17" s="67" t="s">
        <v>145</v>
      </c>
      <c r="G17" s="136">
        <v>9661.0499999999993</v>
      </c>
      <c r="H17" s="136">
        <v>11042.61</v>
      </c>
      <c r="I17" s="162">
        <v>5043.5600000000004</v>
      </c>
      <c r="J17" s="193">
        <f t="shared" si="0"/>
        <v>0.52205091579072671</v>
      </c>
      <c r="K17" s="193">
        <f t="shared" si="2"/>
        <v>0.4567362244976505</v>
      </c>
    </row>
    <row r="18" spans="2:11" s="164" customFormat="1" ht="27.75" customHeight="1" x14ac:dyDescent="0.2">
      <c r="B18" s="69"/>
      <c r="C18" s="69">
        <v>65</v>
      </c>
      <c r="D18" s="70"/>
      <c r="E18" s="70"/>
      <c r="F18" s="62" t="s">
        <v>96</v>
      </c>
      <c r="G18" s="143">
        <f>G19</f>
        <v>2534.3000000000002</v>
      </c>
      <c r="H18" s="143">
        <f>H19</f>
        <v>5487.97</v>
      </c>
      <c r="I18" s="165">
        <f>I19</f>
        <v>4144.75</v>
      </c>
      <c r="J18" s="191">
        <f t="shared" si="0"/>
        <v>1.6354614686501203</v>
      </c>
      <c r="K18" s="191">
        <f t="shared" si="2"/>
        <v>0.75524283113792523</v>
      </c>
    </row>
    <row r="19" spans="2:11" s="164" customFormat="1" ht="15" customHeight="1" x14ac:dyDescent="0.2">
      <c r="B19" s="63"/>
      <c r="C19" s="63"/>
      <c r="D19" s="68">
        <v>652</v>
      </c>
      <c r="E19" s="68"/>
      <c r="F19" s="60" t="s">
        <v>92</v>
      </c>
      <c r="G19" s="146">
        <f>G20</f>
        <v>2534.3000000000002</v>
      </c>
      <c r="H19" s="146">
        <f>H20</f>
        <v>5487.97</v>
      </c>
      <c r="I19" s="166">
        <f>SUM(I20)</f>
        <v>4144.75</v>
      </c>
      <c r="J19" s="192">
        <f t="shared" si="0"/>
        <v>1.6354614686501203</v>
      </c>
      <c r="K19" s="192">
        <f t="shared" si="2"/>
        <v>0.75524283113792523</v>
      </c>
    </row>
    <row r="20" spans="2:11" ht="15" customHeight="1" x14ac:dyDescent="0.2">
      <c r="B20" s="65"/>
      <c r="C20" s="63"/>
      <c r="D20" s="66"/>
      <c r="E20" s="66">
        <v>6526</v>
      </c>
      <c r="F20" s="71" t="s">
        <v>97</v>
      </c>
      <c r="G20" s="136">
        <v>2534.3000000000002</v>
      </c>
      <c r="H20" s="136">
        <v>5487.97</v>
      </c>
      <c r="I20" s="162">
        <v>4144.75</v>
      </c>
      <c r="J20" s="193">
        <f t="shared" si="0"/>
        <v>1.6354614686501203</v>
      </c>
      <c r="K20" s="193">
        <f t="shared" si="2"/>
        <v>0.75524283113792523</v>
      </c>
    </row>
    <row r="21" spans="2:11" s="164" customFormat="1" ht="26.25" customHeight="1" x14ac:dyDescent="0.2">
      <c r="B21" s="69"/>
      <c r="C21" s="69">
        <v>66</v>
      </c>
      <c r="D21" s="70"/>
      <c r="E21" s="70"/>
      <c r="F21" s="62" t="s">
        <v>98</v>
      </c>
      <c r="G21" s="143">
        <f>G22+G25</f>
        <v>85.73</v>
      </c>
      <c r="H21" s="143">
        <f>H22+H25</f>
        <v>662.86</v>
      </c>
      <c r="I21" s="165">
        <f>I22+I25</f>
        <v>706.14</v>
      </c>
      <c r="J21" s="191">
        <f t="shared" si="0"/>
        <v>8.2367899218476612</v>
      </c>
      <c r="K21" s="191">
        <f t="shared" si="2"/>
        <v>1.0652928220136981</v>
      </c>
    </row>
    <row r="22" spans="2:11" s="164" customFormat="1" ht="27.75" customHeight="1" x14ac:dyDescent="0.2">
      <c r="B22" s="63"/>
      <c r="C22" s="63"/>
      <c r="D22" s="68">
        <v>661</v>
      </c>
      <c r="E22" s="68"/>
      <c r="F22" s="60" t="s">
        <v>99</v>
      </c>
      <c r="G22" s="146">
        <f>G23+G24</f>
        <v>85.73</v>
      </c>
      <c r="H22" s="146">
        <f>H23+H24</f>
        <v>422.86</v>
      </c>
      <c r="I22" s="166">
        <f>SUM(I24)</f>
        <v>706.14</v>
      </c>
      <c r="J22" s="192">
        <f t="shared" si="0"/>
        <v>8.2367899218476612</v>
      </c>
      <c r="K22" s="192">
        <f t="shared" si="2"/>
        <v>1.669914392470321</v>
      </c>
    </row>
    <row r="23" spans="2:11" ht="27.75" customHeight="1" x14ac:dyDescent="0.2">
      <c r="B23" s="65"/>
      <c r="C23" s="65"/>
      <c r="D23" s="66"/>
      <c r="E23" s="66">
        <v>6614</v>
      </c>
      <c r="F23" s="71" t="s">
        <v>266</v>
      </c>
      <c r="G23" s="136">
        <v>0</v>
      </c>
      <c r="H23" s="136">
        <v>0</v>
      </c>
      <c r="I23" s="162">
        <v>0</v>
      </c>
      <c r="J23" s="193">
        <v>0</v>
      </c>
      <c r="K23" s="193">
        <v>0</v>
      </c>
    </row>
    <row r="24" spans="2:11" ht="15" customHeight="1" x14ac:dyDescent="0.2">
      <c r="B24" s="65"/>
      <c r="C24" s="63"/>
      <c r="D24" s="66"/>
      <c r="E24" s="66">
        <v>6615</v>
      </c>
      <c r="F24" s="71" t="s">
        <v>100</v>
      </c>
      <c r="G24" s="136">
        <v>85.73</v>
      </c>
      <c r="H24" s="136">
        <v>422.86</v>
      </c>
      <c r="I24" s="162">
        <v>706.14</v>
      </c>
      <c r="J24" s="193">
        <f>I24/G24</f>
        <v>8.2367899218476612</v>
      </c>
      <c r="K24" s="193">
        <f t="shared" si="2"/>
        <v>1.669914392470321</v>
      </c>
    </row>
    <row r="25" spans="2:11" s="164" customFormat="1" ht="36" customHeight="1" x14ac:dyDescent="0.2">
      <c r="B25" s="63"/>
      <c r="C25" s="63"/>
      <c r="D25" s="68">
        <v>663</v>
      </c>
      <c r="E25" s="68"/>
      <c r="F25" s="60" t="s">
        <v>101</v>
      </c>
      <c r="G25" s="146">
        <f>G26+G27</f>
        <v>0</v>
      </c>
      <c r="H25" s="146">
        <f>H26+H27</f>
        <v>240</v>
      </c>
      <c r="I25" s="166">
        <f>I26</f>
        <v>0</v>
      </c>
      <c r="J25" s="192">
        <v>0</v>
      </c>
      <c r="K25" s="192">
        <f t="shared" si="2"/>
        <v>0</v>
      </c>
    </row>
    <row r="26" spans="2:11" ht="15.75" customHeight="1" x14ac:dyDescent="0.2">
      <c r="B26" s="65"/>
      <c r="C26" s="63"/>
      <c r="D26" s="66"/>
      <c r="E26" s="66">
        <v>6631</v>
      </c>
      <c r="F26" s="71" t="s">
        <v>102</v>
      </c>
      <c r="G26" s="136">
        <v>0</v>
      </c>
      <c r="H26" s="136">
        <v>240</v>
      </c>
      <c r="I26" s="162">
        <v>0</v>
      </c>
      <c r="J26" s="193">
        <v>0</v>
      </c>
      <c r="K26" s="193">
        <f t="shared" si="2"/>
        <v>0</v>
      </c>
    </row>
    <row r="27" spans="2:11" ht="25.5" customHeight="1" x14ac:dyDescent="0.2">
      <c r="B27" s="65"/>
      <c r="C27" s="65"/>
      <c r="D27" s="66"/>
      <c r="E27" s="66">
        <v>6632</v>
      </c>
      <c r="F27" s="71" t="s">
        <v>103</v>
      </c>
      <c r="G27" s="136">
        <v>0</v>
      </c>
      <c r="H27" s="136">
        <v>0</v>
      </c>
      <c r="I27" s="162">
        <v>0</v>
      </c>
      <c r="J27" s="193">
        <v>0</v>
      </c>
      <c r="K27" s="193">
        <v>0</v>
      </c>
    </row>
    <row r="28" spans="2:11" s="164" customFormat="1" ht="24" customHeight="1" x14ac:dyDescent="0.2">
      <c r="B28" s="69"/>
      <c r="C28" s="69">
        <v>67</v>
      </c>
      <c r="D28" s="69"/>
      <c r="E28" s="69"/>
      <c r="F28" s="62" t="s">
        <v>104</v>
      </c>
      <c r="G28" s="143">
        <f>G29</f>
        <v>24266.03</v>
      </c>
      <c r="H28" s="143">
        <f>H29</f>
        <v>39062.99</v>
      </c>
      <c r="I28" s="165">
        <f>I29</f>
        <v>20978.959999999999</v>
      </c>
      <c r="J28" s="191">
        <f>I28/G28</f>
        <v>0.86454026472397838</v>
      </c>
      <c r="K28" s="191">
        <f>I28/H28</f>
        <v>0.53705463918660601</v>
      </c>
    </row>
    <row r="29" spans="2:11" s="164" customFormat="1" ht="22.5" customHeight="1" x14ac:dyDescent="0.2">
      <c r="B29" s="63"/>
      <c r="C29" s="63"/>
      <c r="D29" s="68">
        <v>671</v>
      </c>
      <c r="E29" s="68"/>
      <c r="F29" s="60" t="s">
        <v>105</v>
      </c>
      <c r="G29" s="146">
        <f>G30+G31</f>
        <v>24266.03</v>
      </c>
      <c r="H29" s="146">
        <f>H30+H31</f>
        <v>39062.99</v>
      </c>
      <c r="I29" s="166">
        <f>SUM(I30:I31)</f>
        <v>20978.959999999999</v>
      </c>
      <c r="J29" s="192">
        <f>I29/G29</f>
        <v>0.86454026472397838</v>
      </c>
      <c r="K29" s="192">
        <f>I29/H29</f>
        <v>0.53705463918660601</v>
      </c>
    </row>
    <row r="30" spans="2:11" ht="24" customHeight="1" x14ac:dyDescent="0.2">
      <c r="B30" s="65"/>
      <c r="C30" s="63"/>
      <c r="D30" s="66"/>
      <c r="E30" s="66">
        <v>6711</v>
      </c>
      <c r="F30" s="71" t="s">
        <v>106</v>
      </c>
      <c r="G30" s="136">
        <v>24266.03</v>
      </c>
      <c r="H30" s="136">
        <v>39062.99</v>
      </c>
      <c r="I30" s="162">
        <v>20978.959999999999</v>
      </c>
      <c r="J30" s="193">
        <f>I30/G30</f>
        <v>0.86454026472397838</v>
      </c>
      <c r="K30" s="193">
        <f>I30/H30</f>
        <v>0.53705463918660601</v>
      </c>
    </row>
    <row r="31" spans="2:11" ht="27" customHeight="1" x14ac:dyDescent="0.2">
      <c r="B31" s="65"/>
      <c r="C31" s="65"/>
      <c r="D31" s="66"/>
      <c r="E31" s="66">
        <v>6712</v>
      </c>
      <c r="F31" s="71" t="s">
        <v>107</v>
      </c>
      <c r="G31" s="136">
        <v>0</v>
      </c>
      <c r="H31" s="136">
        <v>0</v>
      </c>
      <c r="I31" s="162">
        <v>0</v>
      </c>
      <c r="J31" s="193">
        <v>0</v>
      </c>
      <c r="K31" s="193">
        <v>0</v>
      </c>
    </row>
    <row r="32" spans="2:11" s="164" customFormat="1" ht="16.5" customHeight="1" x14ac:dyDescent="0.2">
      <c r="B32" s="174">
        <v>9</v>
      </c>
      <c r="C32" s="174"/>
      <c r="D32" s="175"/>
      <c r="E32" s="175"/>
      <c r="F32" s="139" t="s">
        <v>261</v>
      </c>
      <c r="G32" s="140">
        <f t="shared" ref="G32:I33" si="3">G33</f>
        <v>3318.07</v>
      </c>
      <c r="H32" s="140">
        <f t="shared" si="3"/>
        <v>1160</v>
      </c>
      <c r="I32" s="176">
        <f t="shared" si="3"/>
        <v>310</v>
      </c>
      <c r="J32" s="194">
        <f>I32/G32</f>
        <v>9.3427805923322893E-2</v>
      </c>
      <c r="K32" s="194">
        <f>I32/H32</f>
        <v>0.26724137931034481</v>
      </c>
    </row>
    <row r="33" spans="1:12" s="164" customFormat="1" x14ac:dyDescent="0.2">
      <c r="B33" s="69"/>
      <c r="C33" s="69">
        <v>92</v>
      </c>
      <c r="D33" s="69"/>
      <c r="E33" s="69"/>
      <c r="F33" s="62" t="s">
        <v>262</v>
      </c>
      <c r="G33" s="143">
        <f t="shared" si="3"/>
        <v>3318.07</v>
      </c>
      <c r="H33" s="143">
        <f t="shared" si="3"/>
        <v>1160</v>
      </c>
      <c r="I33" s="165">
        <f t="shared" si="3"/>
        <v>310</v>
      </c>
      <c r="J33" s="191">
        <f>I33/G33</f>
        <v>9.3427805923322893E-2</v>
      </c>
      <c r="K33" s="191">
        <f>I33/H33</f>
        <v>0.26724137931034481</v>
      </c>
    </row>
    <row r="34" spans="1:12" s="164" customFormat="1" ht="25.5" customHeight="1" x14ac:dyDescent="0.2">
      <c r="B34" s="63"/>
      <c r="C34" s="63"/>
      <c r="D34" s="68">
        <v>922</v>
      </c>
      <c r="E34" s="68"/>
      <c r="F34" s="60" t="s">
        <v>263</v>
      </c>
      <c r="G34" s="146">
        <f>G35</f>
        <v>3318.07</v>
      </c>
      <c r="H34" s="146">
        <f>H35</f>
        <v>1160</v>
      </c>
      <c r="I34" s="166">
        <f>SUM(I35:I35)</f>
        <v>310</v>
      </c>
      <c r="J34" s="192">
        <f>I34/G34</f>
        <v>9.3427805923322893E-2</v>
      </c>
      <c r="K34" s="192">
        <f>I34/H34</f>
        <v>0.26724137931034481</v>
      </c>
    </row>
    <row r="35" spans="1:12" x14ac:dyDescent="0.2">
      <c r="B35" s="65"/>
      <c r="C35" s="63"/>
      <c r="D35" s="66"/>
      <c r="E35" s="66">
        <v>9221</v>
      </c>
      <c r="F35" s="71" t="s">
        <v>264</v>
      </c>
      <c r="G35" s="136">
        <v>3318.07</v>
      </c>
      <c r="H35" s="136">
        <v>1160</v>
      </c>
      <c r="I35" s="162">
        <v>310</v>
      </c>
      <c r="J35" s="193">
        <f>I35/G35</f>
        <v>9.3427805923322893E-2</v>
      </c>
      <c r="K35" s="193">
        <f>I35/H35</f>
        <v>0.26724137931034481</v>
      </c>
    </row>
    <row r="36" spans="1:12" x14ac:dyDescent="0.2">
      <c r="A36" s="168"/>
      <c r="B36" s="169"/>
      <c r="C36" s="169"/>
      <c r="D36" s="170"/>
      <c r="E36" s="170"/>
      <c r="F36" s="171"/>
      <c r="G36" s="172"/>
      <c r="H36" s="172"/>
      <c r="I36" s="173"/>
      <c r="J36" s="168"/>
      <c r="K36" s="168"/>
      <c r="L36" s="168"/>
    </row>
    <row r="37" spans="1:12" s="183" customFormat="1" ht="15.75" x14ac:dyDescent="0.25">
      <c r="A37" s="177"/>
      <c r="B37" s="178"/>
      <c r="C37" s="178"/>
      <c r="D37" s="179"/>
      <c r="E37" s="179"/>
      <c r="F37" s="180" t="s">
        <v>267</v>
      </c>
      <c r="G37" s="181">
        <f>G38+G83</f>
        <v>572501.55000000005</v>
      </c>
      <c r="H37" s="181">
        <f>H38+H83</f>
        <v>1268554.19</v>
      </c>
      <c r="I37" s="182">
        <f>I38+I83</f>
        <v>710115.19000000006</v>
      </c>
      <c r="J37" s="189">
        <f>I37/G37</f>
        <v>1.2403725195154494</v>
      </c>
      <c r="K37" s="189">
        <f t="shared" ref="K37:K48" si="4">I37/H37</f>
        <v>0.55978309448491126</v>
      </c>
      <c r="L37" s="177"/>
    </row>
    <row r="38" spans="1:12" s="164" customFormat="1" x14ac:dyDescent="0.2">
      <c r="B38" s="139">
        <v>3</v>
      </c>
      <c r="C38" s="139"/>
      <c r="D38" s="139"/>
      <c r="E38" s="139"/>
      <c r="F38" s="139" t="s">
        <v>3</v>
      </c>
      <c r="G38" s="140">
        <f>G39+G47+G73+G77+G80</f>
        <v>572501.55000000005</v>
      </c>
      <c r="H38" s="140">
        <f>H39+H47+H73+H77+H80</f>
        <v>1265554.19</v>
      </c>
      <c r="I38" s="141">
        <f>I39+I47+I73+I77+I80</f>
        <v>709708.19000000006</v>
      </c>
      <c r="J38" s="194">
        <f>I38/G38</f>
        <v>1.23966160440963</v>
      </c>
      <c r="K38" s="194">
        <f t="shared" si="4"/>
        <v>0.56078846374804392</v>
      </c>
    </row>
    <row r="39" spans="1:12" s="164" customFormat="1" x14ac:dyDescent="0.2">
      <c r="B39" s="62"/>
      <c r="C39" s="62">
        <v>31</v>
      </c>
      <c r="D39" s="62"/>
      <c r="E39" s="62"/>
      <c r="F39" s="62" t="s">
        <v>4</v>
      </c>
      <c r="G39" s="143">
        <f>G40+G42+G44</f>
        <v>492494.2</v>
      </c>
      <c r="H39" s="143">
        <f>H40+H42+H44</f>
        <v>1090349.5999999999</v>
      </c>
      <c r="I39" s="144">
        <f>I40+I42+I44</f>
        <v>625168.29</v>
      </c>
      <c r="J39" s="191">
        <f>I39/G39</f>
        <v>1.269392187765866</v>
      </c>
      <c r="K39" s="191">
        <f t="shared" si="4"/>
        <v>0.57336499229238047</v>
      </c>
    </row>
    <row r="40" spans="1:12" s="164" customFormat="1" x14ac:dyDescent="0.2">
      <c r="B40" s="63"/>
      <c r="C40" s="63"/>
      <c r="D40" s="63">
        <v>311</v>
      </c>
      <c r="E40" s="63"/>
      <c r="F40" s="63" t="s">
        <v>19</v>
      </c>
      <c r="G40" s="146">
        <f>G41</f>
        <v>405168.76</v>
      </c>
      <c r="H40" s="146">
        <f>H41</f>
        <v>881442.22</v>
      </c>
      <c r="I40" s="147">
        <f>SUM(I41)</f>
        <v>516339.36</v>
      </c>
      <c r="J40" s="192">
        <f>I40/G40</f>
        <v>1.2743809764602778</v>
      </c>
      <c r="K40" s="192">
        <f t="shared" si="4"/>
        <v>0.58578923074503964</v>
      </c>
    </row>
    <row r="41" spans="1:12" x14ac:dyDescent="0.2">
      <c r="B41" s="65"/>
      <c r="C41" s="65"/>
      <c r="D41" s="65"/>
      <c r="E41" s="65">
        <v>3111</v>
      </c>
      <c r="F41" s="65" t="s">
        <v>20</v>
      </c>
      <c r="G41" s="136">
        <v>405168.76</v>
      </c>
      <c r="H41" s="136">
        <v>881442.22</v>
      </c>
      <c r="I41" s="137">
        <v>516339.36</v>
      </c>
      <c r="J41" s="192">
        <f t="shared" ref="J41:J45" si="5">I41/G41</f>
        <v>1.2743809764602778</v>
      </c>
      <c r="K41" s="193">
        <f t="shared" si="4"/>
        <v>0.58578923074503964</v>
      </c>
    </row>
    <row r="42" spans="1:12" s="164" customFormat="1" x14ac:dyDescent="0.2">
      <c r="B42" s="63"/>
      <c r="C42" s="63"/>
      <c r="D42" s="63">
        <v>312</v>
      </c>
      <c r="E42" s="63"/>
      <c r="F42" s="63" t="s">
        <v>86</v>
      </c>
      <c r="G42" s="146">
        <f>G43</f>
        <v>20646.240000000002</v>
      </c>
      <c r="H42" s="146">
        <f>H43</f>
        <v>63469.58</v>
      </c>
      <c r="I42" s="147">
        <f>I43</f>
        <v>23549.06</v>
      </c>
      <c r="J42" s="192">
        <f t="shared" si="5"/>
        <v>1.1405979975046303</v>
      </c>
      <c r="K42" s="192">
        <f t="shared" si="4"/>
        <v>0.37102908196335949</v>
      </c>
    </row>
    <row r="43" spans="1:12" x14ac:dyDescent="0.2">
      <c r="B43" s="65"/>
      <c r="C43" s="65"/>
      <c r="D43" s="65"/>
      <c r="E43" s="65">
        <v>3121</v>
      </c>
      <c r="F43" s="65" t="s">
        <v>86</v>
      </c>
      <c r="G43" s="136">
        <v>20646.240000000002</v>
      </c>
      <c r="H43" s="136">
        <v>63469.58</v>
      </c>
      <c r="I43" s="137">
        <v>23549.06</v>
      </c>
      <c r="J43" s="192">
        <f t="shared" si="5"/>
        <v>1.1405979975046303</v>
      </c>
      <c r="K43" s="193">
        <f t="shared" si="4"/>
        <v>0.37102908196335949</v>
      </c>
    </row>
    <row r="44" spans="1:12" s="164" customFormat="1" x14ac:dyDescent="0.2">
      <c r="B44" s="63"/>
      <c r="C44" s="63"/>
      <c r="D44" s="63">
        <v>313</v>
      </c>
      <c r="E44" s="63"/>
      <c r="F44" s="63" t="s">
        <v>87</v>
      </c>
      <c r="G44" s="146">
        <f>G45+G46</f>
        <v>66679.199999999997</v>
      </c>
      <c r="H44" s="146">
        <f>H45+H46</f>
        <v>145437.79999999999</v>
      </c>
      <c r="I44" s="147">
        <f>SUM(I45:I46)</f>
        <v>85279.87</v>
      </c>
      <c r="J44" s="192">
        <f t="shared" si="5"/>
        <v>1.2789576059700776</v>
      </c>
      <c r="K44" s="192">
        <f t="shared" si="4"/>
        <v>0.58636661170617266</v>
      </c>
    </row>
    <row r="45" spans="1:12" x14ac:dyDescent="0.2">
      <c r="B45" s="65"/>
      <c r="C45" s="65"/>
      <c r="D45" s="65"/>
      <c r="E45" s="65">
        <v>3132</v>
      </c>
      <c r="F45" s="65" t="s">
        <v>88</v>
      </c>
      <c r="G45" s="136">
        <v>66664</v>
      </c>
      <c r="H45" s="136">
        <v>145437.79999999999</v>
      </c>
      <c r="I45" s="137">
        <v>85279.87</v>
      </c>
      <c r="J45" s="192">
        <f t="shared" si="5"/>
        <v>1.2792492199687986</v>
      </c>
      <c r="K45" s="193">
        <f t="shared" si="4"/>
        <v>0.58636661170617266</v>
      </c>
    </row>
    <row r="46" spans="1:12" x14ac:dyDescent="0.2">
      <c r="B46" s="65"/>
      <c r="C46" s="65"/>
      <c r="D46" s="66"/>
      <c r="E46" s="66">
        <v>3133</v>
      </c>
      <c r="F46" s="65" t="s">
        <v>89</v>
      </c>
      <c r="G46" s="136">
        <v>15.2</v>
      </c>
      <c r="H46" s="136">
        <v>0</v>
      </c>
      <c r="I46" s="137">
        <v>0</v>
      </c>
      <c r="J46" s="192">
        <v>0</v>
      </c>
      <c r="K46" s="193" t="e">
        <f t="shared" si="4"/>
        <v>#DIV/0!</v>
      </c>
    </row>
    <row r="47" spans="1:12" s="164" customFormat="1" x14ac:dyDescent="0.2">
      <c r="B47" s="69"/>
      <c r="C47" s="69">
        <v>32</v>
      </c>
      <c r="D47" s="70"/>
      <c r="E47" s="70"/>
      <c r="F47" s="69" t="s">
        <v>108</v>
      </c>
      <c r="G47" s="143">
        <f>G48+G53+G59+G66</f>
        <v>79085.12000000001</v>
      </c>
      <c r="H47" s="143">
        <f>H48+H53+H59+H66</f>
        <v>164324.59000000003</v>
      </c>
      <c r="I47" s="144">
        <f>SUM(I48+I53+I59+I66)</f>
        <v>83996.9</v>
      </c>
      <c r="J47" s="191">
        <f>I47/G47</f>
        <v>1.0621075115015313</v>
      </c>
      <c r="K47" s="191">
        <f t="shared" si="4"/>
        <v>0.51116451895604897</v>
      </c>
    </row>
    <row r="48" spans="1:12" s="164" customFormat="1" x14ac:dyDescent="0.2">
      <c r="B48" s="63"/>
      <c r="C48" s="63"/>
      <c r="D48" s="63">
        <v>321</v>
      </c>
      <c r="E48" s="63"/>
      <c r="F48" s="63" t="s">
        <v>21</v>
      </c>
      <c r="G48" s="146">
        <f>SUM(G49:G52)</f>
        <v>30592.81</v>
      </c>
      <c r="H48" s="146">
        <f>SUM(H49:H52)</f>
        <v>58703.74</v>
      </c>
      <c r="I48" s="147">
        <f>SUM(I49:I52)</f>
        <v>31123.68</v>
      </c>
      <c r="J48" s="192">
        <f>I48/G48</f>
        <v>1.0173527701443574</v>
      </c>
      <c r="K48" s="192">
        <f t="shared" si="4"/>
        <v>0.53018223370436024</v>
      </c>
    </row>
    <row r="49" spans="2:11" x14ac:dyDescent="0.2">
      <c r="B49" s="65"/>
      <c r="C49" s="63"/>
      <c r="D49" s="65"/>
      <c r="E49" s="65">
        <v>3211</v>
      </c>
      <c r="F49" s="67" t="s">
        <v>22</v>
      </c>
      <c r="G49" s="136">
        <v>1443.47</v>
      </c>
      <c r="H49" s="136">
        <v>3000</v>
      </c>
      <c r="I49" s="137">
        <v>1427.92</v>
      </c>
      <c r="J49" s="193">
        <f>I49/G49</f>
        <v>0.98922734798783485</v>
      </c>
      <c r="K49" s="192">
        <f t="shared" ref="K49:K72" si="6">I49/H49</f>
        <v>0.47597333333333336</v>
      </c>
    </row>
    <row r="50" spans="2:11" x14ac:dyDescent="0.2">
      <c r="B50" s="65"/>
      <c r="C50" s="63"/>
      <c r="D50" s="66"/>
      <c r="E50" s="65">
        <v>3212</v>
      </c>
      <c r="F50" s="65" t="s">
        <v>109</v>
      </c>
      <c r="G50" s="136">
        <v>28596.91</v>
      </c>
      <c r="H50" s="136">
        <v>54453.74</v>
      </c>
      <c r="I50" s="137">
        <v>29408.01</v>
      </c>
      <c r="J50" s="193">
        <f t="shared" ref="J50:J72" si="7">I50/G50</f>
        <v>1.0283632042762663</v>
      </c>
      <c r="K50" s="192">
        <f t="shared" si="6"/>
        <v>0.54005491633816149</v>
      </c>
    </row>
    <row r="51" spans="2:11" x14ac:dyDescent="0.2">
      <c r="B51" s="149"/>
      <c r="C51" s="65"/>
      <c r="D51" s="66"/>
      <c r="E51" s="65">
        <v>3213</v>
      </c>
      <c r="F51" s="65" t="s">
        <v>110</v>
      </c>
      <c r="G51" s="136">
        <v>365.19</v>
      </c>
      <c r="H51" s="136">
        <v>800</v>
      </c>
      <c r="I51" s="137">
        <v>133.75</v>
      </c>
      <c r="J51" s="193">
        <f t="shared" si="7"/>
        <v>0.36624770667323858</v>
      </c>
      <c r="K51" s="192">
        <f t="shared" si="6"/>
        <v>0.16718749999999999</v>
      </c>
    </row>
    <row r="52" spans="2:11" x14ac:dyDescent="0.2">
      <c r="B52" s="149"/>
      <c r="C52" s="65"/>
      <c r="D52" s="66"/>
      <c r="E52" s="65">
        <v>3214</v>
      </c>
      <c r="F52" s="65" t="s">
        <v>175</v>
      </c>
      <c r="G52" s="136">
        <v>187.24</v>
      </c>
      <c r="H52" s="136">
        <v>450</v>
      </c>
      <c r="I52" s="137">
        <v>154</v>
      </c>
      <c r="J52" s="193">
        <f t="shared" si="7"/>
        <v>0.82247383037812427</v>
      </c>
      <c r="K52" s="192">
        <f t="shared" si="6"/>
        <v>0.34222222222222221</v>
      </c>
    </row>
    <row r="53" spans="2:11" s="164" customFormat="1" x14ac:dyDescent="0.2">
      <c r="B53" s="60"/>
      <c r="C53" s="150"/>
      <c r="D53" s="150">
        <v>322</v>
      </c>
      <c r="E53" s="150"/>
      <c r="F53" s="151" t="s">
        <v>111</v>
      </c>
      <c r="G53" s="146">
        <f>SUM(G54:G58)</f>
        <v>38414.18</v>
      </c>
      <c r="H53" s="146">
        <f>SUM(H54:H58)</f>
        <v>79700.02</v>
      </c>
      <c r="I53" s="147">
        <f>SUM(I54:I58)</f>
        <v>40230.380000000005</v>
      </c>
      <c r="J53" s="193">
        <f t="shared" si="7"/>
        <v>1.0472794160906209</v>
      </c>
      <c r="K53" s="192">
        <f t="shared" si="6"/>
        <v>0.50477252075971879</v>
      </c>
    </row>
    <row r="54" spans="2:11" x14ac:dyDescent="0.2">
      <c r="B54" s="71"/>
      <c r="C54" s="71"/>
      <c r="D54" s="71"/>
      <c r="E54" s="71">
        <v>3221</v>
      </c>
      <c r="F54" s="152" t="s">
        <v>63</v>
      </c>
      <c r="G54" s="136">
        <v>3489.06</v>
      </c>
      <c r="H54" s="136">
        <v>8939.35</v>
      </c>
      <c r="I54" s="137">
        <v>4121</v>
      </c>
      <c r="J54" s="193">
        <f t="shared" si="7"/>
        <v>1.1811204163872218</v>
      </c>
      <c r="K54" s="192">
        <f t="shared" si="6"/>
        <v>0.46099548624900016</v>
      </c>
    </row>
    <row r="55" spans="2:11" x14ac:dyDescent="0.2">
      <c r="B55" s="71"/>
      <c r="C55" s="71"/>
      <c r="D55" s="65"/>
      <c r="E55" s="65">
        <v>3222</v>
      </c>
      <c r="F55" s="65" t="s">
        <v>112</v>
      </c>
      <c r="G55" s="136">
        <v>30548.799999999999</v>
      </c>
      <c r="H55" s="136">
        <v>63047.93</v>
      </c>
      <c r="I55" s="137">
        <v>33281.550000000003</v>
      </c>
      <c r="J55" s="193">
        <f t="shared" si="7"/>
        <v>1.0894552322840834</v>
      </c>
      <c r="K55" s="192">
        <f t="shared" si="6"/>
        <v>0.52787696598445033</v>
      </c>
    </row>
    <row r="56" spans="2:11" x14ac:dyDescent="0.2">
      <c r="B56" s="138"/>
      <c r="C56" s="71" t="s">
        <v>13</v>
      </c>
      <c r="D56" s="65"/>
      <c r="E56" s="65">
        <v>3223</v>
      </c>
      <c r="F56" s="65" t="s">
        <v>113</v>
      </c>
      <c r="G56" s="136">
        <v>4078.15</v>
      </c>
      <c r="H56" s="136">
        <v>5722.74</v>
      </c>
      <c r="I56" s="137">
        <v>2548.88</v>
      </c>
      <c r="J56" s="193">
        <f t="shared" si="7"/>
        <v>0.62500888883439798</v>
      </c>
      <c r="K56" s="192">
        <f t="shared" si="6"/>
        <v>0.44539503804121805</v>
      </c>
    </row>
    <row r="57" spans="2:11" x14ac:dyDescent="0.2">
      <c r="B57" s="138"/>
      <c r="C57" s="138"/>
      <c r="D57" s="138"/>
      <c r="E57" s="153">
        <v>3225</v>
      </c>
      <c r="F57" s="138" t="s">
        <v>114</v>
      </c>
      <c r="G57" s="137">
        <v>298.17</v>
      </c>
      <c r="H57" s="137">
        <v>1590</v>
      </c>
      <c r="I57" s="137">
        <v>57.76</v>
      </c>
      <c r="J57" s="193">
        <f t="shared" si="7"/>
        <v>0.19371499480162321</v>
      </c>
      <c r="K57" s="192">
        <f t="shared" si="6"/>
        <v>3.6327044025157233E-2</v>
      </c>
    </row>
    <row r="58" spans="2:11" x14ac:dyDescent="0.2">
      <c r="B58" s="138"/>
      <c r="C58" s="138"/>
      <c r="D58" s="138"/>
      <c r="E58" s="153">
        <v>3227</v>
      </c>
      <c r="F58" s="138" t="s">
        <v>115</v>
      </c>
      <c r="G58" s="137">
        <v>0</v>
      </c>
      <c r="H58" s="137">
        <v>400</v>
      </c>
      <c r="I58" s="137">
        <v>221.19</v>
      </c>
      <c r="J58" s="193">
        <v>0</v>
      </c>
      <c r="K58" s="192">
        <f t="shared" si="6"/>
        <v>0.55297499999999999</v>
      </c>
    </row>
    <row r="59" spans="2:11" s="164" customFormat="1" x14ac:dyDescent="0.2">
      <c r="B59" s="148"/>
      <c r="C59" s="148"/>
      <c r="D59" s="154">
        <v>323</v>
      </c>
      <c r="E59" s="148"/>
      <c r="F59" s="148" t="s">
        <v>116</v>
      </c>
      <c r="G59" s="147">
        <f>SUM(G60:G65)</f>
        <v>6899.41</v>
      </c>
      <c r="H59" s="147">
        <f>SUM(H60:H65)</f>
        <v>18917.97</v>
      </c>
      <c r="I59" s="147">
        <f>SUM(I60:I65)</f>
        <v>9754.3100000000013</v>
      </c>
      <c r="J59" s="193">
        <f t="shared" si="7"/>
        <v>1.4137890051468172</v>
      </c>
      <c r="K59" s="192">
        <f t="shared" si="6"/>
        <v>0.51561081870834979</v>
      </c>
    </row>
    <row r="60" spans="2:11" x14ac:dyDescent="0.2">
      <c r="B60" s="138"/>
      <c r="C60" s="138"/>
      <c r="D60" s="138"/>
      <c r="E60" s="153">
        <v>3231</v>
      </c>
      <c r="F60" s="138" t="s">
        <v>68</v>
      </c>
      <c r="G60" s="137">
        <v>1339.4</v>
      </c>
      <c r="H60" s="137">
        <v>2780</v>
      </c>
      <c r="I60" s="137">
        <v>1176.23</v>
      </c>
      <c r="J60" s="193">
        <f t="shared" si="7"/>
        <v>0.87817679558011041</v>
      </c>
      <c r="K60" s="192">
        <f t="shared" si="6"/>
        <v>0.42310431654676262</v>
      </c>
    </row>
    <row r="61" spans="2:11" x14ac:dyDescent="0.2">
      <c r="B61" s="138"/>
      <c r="C61" s="138"/>
      <c r="D61" s="138"/>
      <c r="E61" s="153">
        <v>3234</v>
      </c>
      <c r="F61" s="138" t="s">
        <v>117</v>
      </c>
      <c r="G61" s="137">
        <v>2015.25</v>
      </c>
      <c r="H61" s="137">
        <v>4820</v>
      </c>
      <c r="I61" s="137">
        <v>3454.29</v>
      </c>
      <c r="J61" s="193">
        <f t="shared" si="7"/>
        <v>1.7140751767770748</v>
      </c>
      <c r="K61" s="192">
        <f t="shared" si="6"/>
        <v>0.71665767634854771</v>
      </c>
    </row>
    <row r="62" spans="2:11" x14ac:dyDescent="0.2">
      <c r="B62" s="138"/>
      <c r="C62" s="138"/>
      <c r="D62" s="138"/>
      <c r="E62" s="153">
        <v>3236</v>
      </c>
      <c r="F62" s="138" t="s">
        <v>118</v>
      </c>
      <c r="G62" s="137">
        <v>87.6</v>
      </c>
      <c r="H62" s="137">
        <v>2400</v>
      </c>
      <c r="I62" s="137">
        <v>132.86000000000001</v>
      </c>
      <c r="J62" s="193">
        <f t="shared" si="7"/>
        <v>1.5166666666666668</v>
      </c>
      <c r="K62" s="192">
        <f t="shared" si="6"/>
        <v>5.5358333333333336E-2</v>
      </c>
    </row>
    <row r="63" spans="2:11" x14ac:dyDescent="0.2">
      <c r="B63" s="138"/>
      <c r="C63" s="138"/>
      <c r="D63" s="138"/>
      <c r="E63" s="153">
        <v>3237</v>
      </c>
      <c r="F63" s="138" t="s">
        <v>119</v>
      </c>
      <c r="G63" s="137">
        <v>0</v>
      </c>
      <c r="H63" s="137">
        <v>130</v>
      </c>
      <c r="I63" s="137">
        <v>62.5</v>
      </c>
      <c r="J63" s="193">
        <v>0</v>
      </c>
      <c r="K63" s="192">
        <v>0</v>
      </c>
    </row>
    <row r="64" spans="2:11" x14ac:dyDescent="0.2">
      <c r="B64" s="138"/>
      <c r="C64" s="138"/>
      <c r="D64" s="138"/>
      <c r="E64" s="153">
        <v>3238</v>
      </c>
      <c r="F64" s="138" t="s">
        <v>120</v>
      </c>
      <c r="G64" s="137">
        <v>587.29</v>
      </c>
      <c r="H64" s="137">
        <v>1800</v>
      </c>
      <c r="I64" s="137">
        <v>624.79</v>
      </c>
      <c r="J64" s="193">
        <f t="shared" si="7"/>
        <v>1.0638526111461117</v>
      </c>
      <c r="K64" s="192">
        <f t="shared" si="6"/>
        <v>0.34710555555555556</v>
      </c>
    </row>
    <row r="65" spans="2:11" x14ac:dyDescent="0.2">
      <c r="B65" s="138"/>
      <c r="C65" s="138"/>
      <c r="D65" s="138"/>
      <c r="E65" s="153">
        <v>3239</v>
      </c>
      <c r="F65" s="138" t="s">
        <v>121</v>
      </c>
      <c r="G65" s="137">
        <v>2869.87</v>
      </c>
      <c r="H65" s="137">
        <v>6987.97</v>
      </c>
      <c r="I65" s="137">
        <v>4303.6400000000003</v>
      </c>
      <c r="J65" s="193">
        <f t="shared" si="7"/>
        <v>1.4995940582674478</v>
      </c>
      <c r="K65" s="192">
        <f t="shared" si="6"/>
        <v>0.61586412076754771</v>
      </c>
    </row>
    <row r="66" spans="2:11" s="164" customFormat="1" x14ac:dyDescent="0.2">
      <c r="B66" s="148"/>
      <c r="C66" s="148"/>
      <c r="D66" s="155">
        <v>329</v>
      </c>
      <c r="E66" s="148"/>
      <c r="F66" s="148" t="s">
        <v>74</v>
      </c>
      <c r="G66" s="147">
        <f>SUM(G67:G72)</f>
        <v>3178.72</v>
      </c>
      <c r="H66" s="147">
        <f>SUM(H67:H72)</f>
        <v>7002.8600000000006</v>
      </c>
      <c r="I66" s="147">
        <f>SUM(I67:I72)</f>
        <v>2888.53</v>
      </c>
      <c r="J66" s="193">
        <f t="shared" si="7"/>
        <v>0.90870853676951746</v>
      </c>
      <c r="K66" s="192">
        <f t="shared" si="6"/>
        <v>0.41247861587979767</v>
      </c>
    </row>
    <row r="67" spans="2:11" x14ac:dyDescent="0.2">
      <c r="B67" s="138"/>
      <c r="C67" s="138"/>
      <c r="D67" s="138"/>
      <c r="E67" s="153">
        <v>3292</v>
      </c>
      <c r="F67" s="138" t="s">
        <v>75</v>
      </c>
      <c r="G67" s="137">
        <v>76.64</v>
      </c>
      <c r="H67" s="137">
        <v>160</v>
      </c>
      <c r="I67" s="137">
        <v>0</v>
      </c>
      <c r="J67" s="193">
        <f t="shared" si="7"/>
        <v>0</v>
      </c>
      <c r="K67" s="192">
        <f t="shared" si="6"/>
        <v>0</v>
      </c>
    </row>
    <row r="68" spans="2:11" x14ac:dyDescent="0.2">
      <c r="B68" s="138"/>
      <c r="C68" s="138"/>
      <c r="D68" s="138"/>
      <c r="E68" s="153">
        <v>3293</v>
      </c>
      <c r="F68" s="138" t="s">
        <v>76</v>
      </c>
      <c r="G68" s="137">
        <v>123.01</v>
      </c>
      <c r="H68" s="137">
        <v>400</v>
      </c>
      <c r="I68" s="137">
        <v>215.17</v>
      </c>
      <c r="J68" s="193">
        <f t="shared" si="7"/>
        <v>1.7492073815136979</v>
      </c>
      <c r="K68" s="192">
        <f t="shared" si="6"/>
        <v>0.53792499999999999</v>
      </c>
    </row>
    <row r="69" spans="2:11" x14ac:dyDescent="0.2">
      <c r="B69" s="138"/>
      <c r="C69" s="138"/>
      <c r="D69" s="138"/>
      <c r="E69" s="153">
        <v>3294</v>
      </c>
      <c r="F69" s="138" t="s">
        <v>122</v>
      </c>
      <c r="G69" s="137">
        <v>147.91</v>
      </c>
      <c r="H69" s="137">
        <v>210</v>
      </c>
      <c r="I69" s="137">
        <v>178.09</v>
      </c>
      <c r="J69" s="193">
        <f t="shared" si="7"/>
        <v>1.2040429991210873</v>
      </c>
      <c r="K69" s="192">
        <f t="shared" si="6"/>
        <v>0.84804761904761905</v>
      </c>
    </row>
    <row r="70" spans="2:11" x14ac:dyDescent="0.2">
      <c r="B70" s="138"/>
      <c r="C70" s="138"/>
      <c r="D70" s="138"/>
      <c r="E70" s="153">
        <v>3295</v>
      </c>
      <c r="F70" s="138" t="s">
        <v>123</v>
      </c>
      <c r="G70" s="137">
        <v>1648.85</v>
      </c>
      <c r="H70" s="137">
        <v>3410</v>
      </c>
      <c r="I70" s="137">
        <v>2006.45</v>
      </c>
      <c r="J70" s="193">
        <f t="shared" si="7"/>
        <v>1.2168784304212028</v>
      </c>
      <c r="K70" s="192">
        <f t="shared" si="6"/>
        <v>0.58840175953079177</v>
      </c>
    </row>
    <row r="71" spans="2:11" x14ac:dyDescent="0.2">
      <c r="B71" s="138"/>
      <c r="C71" s="138"/>
      <c r="D71" s="138"/>
      <c r="E71" s="153">
        <v>3296</v>
      </c>
      <c r="F71" s="138" t="s">
        <v>124</v>
      </c>
      <c r="G71" s="137">
        <v>348.4</v>
      </c>
      <c r="H71" s="137">
        <v>0</v>
      </c>
      <c r="I71" s="137">
        <v>0</v>
      </c>
      <c r="J71" s="193">
        <v>0</v>
      </c>
      <c r="K71" s="192">
        <v>0</v>
      </c>
    </row>
    <row r="72" spans="2:11" x14ac:dyDescent="0.2">
      <c r="B72" s="138"/>
      <c r="C72" s="138"/>
      <c r="D72" s="138"/>
      <c r="E72" s="153">
        <v>3299</v>
      </c>
      <c r="F72" s="138" t="s">
        <v>74</v>
      </c>
      <c r="G72" s="137">
        <v>833.91</v>
      </c>
      <c r="H72" s="137">
        <v>2822.86</v>
      </c>
      <c r="I72" s="137">
        <v>488.82</v>
      </c>
      <c r="J72" s="193">
        <f t="shared" si="7"/>
        <v>0.58617836457171635</v>
      </c>
      <c r="K72" s="192">
        <f t="shared" si="6"/>
        <v>0.17316480448906427</v>
      </c>
    </row>
    <row r="73" spans="2:11" s="164" customFormat="1" x14ac:dyDescent="0.2">
      <c r="B73" s="145"/>
      <c r="C73" s="156">
        <v>34</v>
      </c>
      <c r="D73" s="145"/>
      <c r="E73" s="145"/>
      <c r="F73" s="145" t="s">
        <v>125</v>
      </c>
      <c r="G73" s="144">
        <f>G74</f>
        <v>355.33</v>
      </c>
      <c r="H73" s="144">
        <f>H74</f>
        <v>180</v>
      </c>
      <c r="I73" s="144">
        <f>I74</f>
        <v>0</v>
      </c>
      <c r="J73" s="191">
        <f>I73/G73</f>
        <v>0</v>
      </c>
      <c r="K73" s="191">
        <f>I73/H73</f>
        <v>0</v>
      </c>
    </row>
    <row r="74" spans="2:11" s="164" customFormat="1" x14ac:dyDescent="0.2">
      <c r="B74" s="148"/>
      <c r="C74" s="148"/>
      <c r="D74" s="148">
        <v>343</v>
      </c>
      <c r="E74" s="148"/>
      <c r="F74" s="148" t="s">
        <v>126</v>
      </c>
      <c r="G74" s="147">
        <f>SUM(G75:G76)</f>
        <v>355.33</v>
      </c>
      <c r="H74" s="147">
        <f>H75+H76</f>
        <v>180</v>
      </c>
      <c r="I74" s="147">
        <f>I75+I76</f>
        <v>0</v>
      </c>
      <c r="J74" s="192">
        <f>I74/G74</f>
        <v>0</v>
      </c>
      <c r="K74" s="192">
        <f>I74/H74</f>
        <v>0</v>
      </c>
    </row>
    <row r="75" spans="2:11" x14ac:dyDescent="0.2">
      <c r="B75" s="138"/>
      <c r="C75" s="138"/>
      <c r="D75" s="138"/>
      <c r="E75" s="138">
        <v>3431</v>
      </c>
      <c r="F75" s="138" t="s">
        <v>81</v>
      </c>
      <c r="G75" s="137">
        <v>0</v>
      </c>
      <c r="H75" s="137">
        <v>100</v>
      </c>
      <c r="I75" s="137">
        <v>0</v>
      </c>
      <c r="J75" s="193">
        <v>0</v>
      </c>
      <c r="K75" s="193">
        <v>0</v>
      </c>
    </row>
    <row r="76" spans="2:11" x14ac:dyDescent="0.2">
      <c r="B76" s="138"/>
      <c r="C76" s="138"/>
      <c r="D76" s="138"/>
      <c r="E76" s="138">
        <v>3433</v>
      </c>
      <c r="F76" s="138" t="s">
        <v>127</v>
      </c>
      <c r="G76" s="137">
        <v>355.33</v>
      </c>
      <c r="H76" s="137">
        <v>80</v>
      </c>
      <c r="I76" s="137">
        <v>0</v>
      </c>
      <c r="J76" s="193">
        <f>I76/G76</f>
        <v>0</v>
      </c>
      <c r="K76" s="193">
        <f t="shared" ref="K76:K89" si="8">I76/H76</f>
        <v>0</v>
      </c>
    </row>
    <row r="77" spans="2:11" s="164" customFormat="1" ht="28.5" customHeight="1" x14ac:dyDescent="0.2">
      <c r="B77" s="145"/>
      <c r="C77" s="157">
        <v>37</v>
      </c>
      <c r="D77" s="145"/>
      <c r="E77" s="145"/>
      <c r="F77" s="158" t="s">
        <v>146</v>
      </c>
      <c r="G77" s="144">
        <f t="shared" ref="G77:I78" si="9">G78</f>
        <v>0</v>
      </c>
      <c r="H77" s="144">
        <f t="shared" si="9"/>
        <v>10700</v>
      </c>
      <c r="I77" s="144">
        <f t="shared" si="9"/>
        <v>0</v>
      </c>
      <c r="J77" s="191">
        <v>0</v>
      </c>
      <c r="K77" s="191">
        <f t="shared" si="8"/>
        <v>0</v>
      </c>
    </row>
    <row r="78" spans="2:11" s="164" customFormat="1" x14ac:dyDescent="0.2">
      <c r="B78" s="148"/>
      <c r="C78" s="148"/>
      <c r="D78" s="148">
        <v>372</v>
      </c>
      <c r="E78" s="148"/>
      <c r="F78" s="148" t="s">
        <v>147</v>
      </c>
      <c r="G78" s="147">
        <f t="shared" si="9"/>
        <v>0</v>
      </c>
      <c r="H78" s="147">
        <f t="shared" si="9"/>
        <v>10700</v>
      </c>
      <c r="I78" s="147">
        <f t="shared" si="9"/>
        <v>0</v>
      </c>
      <c r="J78" s="192">
        <v>0</v>
      </c>
      <c r="K78" s="192">
        <f t="shared" si="8"/>
        <v>0</v>
      </c>
    </row>
    <row r="79" spans="2:11" x14ac:dyDescent="0.2">
      <c r="B79" s="138"/>
      <c r="C79" s="138"/>
      <c r="D79" s="138"/>
      <c r="E79" s="138">
        <v>3722</v>
      </c>
      <c r="F79" s="138" t="s">
        <v>148</v>
      </c>
      <c r="G79" s="137">
        <v>0</v>
      </c>
      <c r="H79" s="137">
        <v>10700</v>
      </c>
      <c r="I79" s="137">
        <v>0</v>
      </c>
      <c r="J79" s="193">
        <v>0</v>
      </c>
      <c r="K79" s="193">
        <f t="shared" si="8"/>
        <v>0</v>
      </c>
    </row>
    <row r="80" spans="2:11" s="164" customFormat="1" x14ac:dyDescent="0.2">
      <c r="B80" s="145"/>
      <c r="C80" s="156">
        <v>38</v>
      </c>
      <c r="D80" s="145"/>
      <c r="E80" s="145"/>
      <c r="F80" s="145" t="s">
        <v>128</v>
      </c>
      <c r="G80" s="144">
        <f t="shared" ref="G80:I81" si="10">G81</f>
        <v>566.9</v>
      </c>
      <c r="H80" s="144">
        <f t="shared" si="10"/>
        <v>0</v>
      </c>
      <c r="I80" s="144">
        <f t="shared" si="10"/>
        <v>543</v>
      </c>
      <c r="J80" s="191">
        <v>0</v>
      </c>
      <c r="K80" s="191">
        <v>0</v>
      </c>
    </row>
    <row r="81" spans="2:11" s="164" customFormat="1" x14ac:dyDescent="0.2">
      <c r="B81" s="148"/>
      <c r="C81" s="148"/>
      <c r="D81" s="148">
        <v>381</v>
      </c>
      <c r="E81" s="148"/>
      <c r="F81" s="148" t="s">
        <v>102</v>
      </c>
      <c r="G81" s="147">
        <f t="shared" si="10"/>
        <v>566.9</v>
      </c>
      <c r="H81" s="147">
        <f t="shared" si="10"/>
        <v>0</v>
      </c>
      <c r="I81" s="147">
        <f t="shared" si="10"/>
        <v>543</v>
      </c>
      <c r="J81" s="192">
        <v>0</v>
      </c>
      <c r="K81" s="192">
        <v>0</v>
      </c>
    </row>
    <row r="82" spans="2:11" x14ac:dyDescent="0.2">
      <c r="B82" s="138"/>
      <c r="C82" s="138"/>
      <c r="D82" s="138"/>
      <c r="E82" s="138">
        <v>3812</v>
      </c>
      <c r="F82" s="138" t="s">
        <v>129</v>
      </c>
      <c r="G82" s="137">
        <v>566.9</v>
      </c>
      <c r="H82" s="137">
        <v>0</v>
      </c>
      <c r="I82" s="137">
        <v>543</v>
      </c>
      <c r="J82" s="193">
        <v>0</v>
      </c>
      <c r="K82" s="193">
        <v>0</v>
      </c>
    </row>
    <row r="83" spans="2:11" s="164" customFormat="1" x14ac:dyDescent="0.2">
      <c r="B83" s="142">
        <v>4</v>
      </c>
      <c r="C83" s="142"/>
      <c r="D83" s="142"/>
      <c r="E83" s="142"/>
      <c r="F83" s="142" t="s">
        <v>130</v>
      </c>
      <c r="G83" s="141">
        <f>G84</f>
        <v>0</v>
      </c>
      <c r="H83" s="141">
        <f>H84</f>
        <v>3000</v>
      </c>
      <c r="I83" s="141">
        <f>I84</f>
        <v>407</v>
      </c>
      <c r="J83" s="194">
        <v>0</v>
      </c>
      <c r="K83" s="194">
        <f t="shared" si="8"/>
        <v>0.13566666666666666</v>
      </c>
    </row>
    <row r="84" spans="2:11" s="164" customFormat="1" x14ac:dyDescent="0.2">
      <c r="B84" s="145"/>
      <c r="C84" s="156">
        <v>42</v>
      </c>
      <c r="D84" s="145"/>
      <c r="E84" s="145"/>
      <c r="F84" s="145" t="s">
        <v>131</v>
      </c>
      <c r="G84" s="144">
        <f>G85+G88</f>
        <v>0</v>
      </c>
      <c r="H84" s="144">
        <f>H85+H88</f>
        <v>3000</v>
      </c>
      <c r="I84" s="144">
        <f>I85+I88</f>
        <v>407</v>
      </c>
      <c r="J84" s="191">
        <v>0</v>
      </c>
      <c r="K84" s="191">
        <f t="shared" si="8"/>
        <v>0.13566666666666666</v>
      </c>
    </row>
    <row r="85" spans="2:11" s="164" customFormat="1" x14ac:dyDescent="0.2">
      <c r="B85" s="185"/>
      <c r="C85" s="185"/>
      <c r="D85" s="185">
        <v>422</v>
      </c>
      <c r="E85" s="185"/>
      <c r="F85" s="185" t="s">
        <v>84</v>
      </c>
      <c r="G85" s="186">
        <f>SUM(G86:G87)</f>
        <v>0</v>
      </c>
      <c r="H85" s="186">
        <f>SUM(H86:H87)</f>
        <v>1400</v>
      </c>
      <c r="I85" s="186">
        <f>I86+I87</f>
        <v>310</v>
      </c>
      <c r="J85" s="195">
        <v>0</v>
      </c>
      <c r="K85" s="195">
        <f t="shared" si="8"/>
        <v>0.22142857142857142</v>
      </c>
    </row>
    <row r="86" spans="2:11" x14ac:dyDescent="0.2">
      <c r="B86" s="187"/>
      <c r="C86" s="187"/>
      <c r="D86" s="187"/>
      <c r="E86" s="187">
        <v>4221</v>
      </c>
      <c r="F86" s="187" t="s">
        <v>90</v>
      </c>
      <c r="G86" s="188">
        <v>0</v>
      </c>
      <c r="H86" s="188">
        <v>850</v>
      </c>
      <c r="I86" s="188">
        <v>310</v>
      </c>
      <c r="J86" s="196">
        <v>0</v>
      </c>
      <c r="K86" s="196">
        <f t="shared" si="8"/>
        <v>0.36470588235294116</v>
      </c>
    </row>
    <row r="87" spans="2:11" x14ac:dyDescent="0.2">
      <c r="B87" s="187"/>
      <c r="C87" s="187"/>
      <c r="D87" s="187"/>
      <c r="E87" s="187">
        <v>4227</v>
      </c>
      <c r="F87" s="187" t="s">
        <v>199</v>
      </c>
      <c r="G87" s="188">
        <v>0</v>
      </c>
      <c r="H87" s="188">
        <v>550</v>
      </c>
      <c r="I87" s="188">
        <v>0</v>
      </c>
      <c r="J87" s="196">
        <v>0</v>
      </c>
      <c r="K87" s="196">
        <f t="shared" si="8"/>
        <v>0</v>
      </c>
    </row>
    <row r="88" spans="2:11" s="164" customFormat="1" x14ac:dyDescent="0.2">
      <c r="B88" s="148"/>
      <c r="C88" s="148"/>
      <c r="D88" s="148">
        <v>424</v>
      </c>
      <c r="E88" s="155"/>
      <c r="F88" s="148" t="s">
        <v>132</v>
      </c>
      <c r="G88" s="147">
        <f>G89</f>
        <v>0</v>
      </c>
      <c r="H88" s="147">
        <f>H89</f>
        <v>1600</v>
      </c>
      <c r="I88" s="147">
        <f>I89</f>
        <v>97</v>
      </c>
      <c r="J88" s="192">
        <v>0</v>
      </c>
      <c r="K88" s="192">
        <f t="shared" si="8"/>
        <v>6.0624999999999998E-2</v>
      </c>
    </row>
    <row r="89" spans="2:11" x14ac:dyDescent="0.2">
      <c r="B89" s="138"/>
      <c r="C89" s="138"/>
      <c r="D89" s="138"/>
      <c r="E89" s="153">
        <v>4241</v>
      </c>
      <c r="F89" s="138" t="s">
        <v>133</v>
      </c>
      <c r="G89" s="137">
        <v>0</v>
      </c>
      <c r="H89" s="137">
        <v>1600</v>
      </c>
      <c r="I89" s="137">
        <v>97</v>
      </c>
      <c r="J89" s="193">
        <v>0</v>
      </c>
      <c r="K89" s="193">
        <f t="shared" si="8"/>
        <v>6.0624999999999998E-2</v>
      </c>
    </row>
  </sheetData>
  <mergeCells count="4">
    <mergeCell ref="B6:F6"/>
    <mergeCell ref="B7:F7"/>
    <mergeCell ref="B2:K2"/>
    <mergeCell ref="B4:K4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workbookViewId="0">
      <selection activeCell="F29" sqref="F29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1" t="s">
        <v>275</v>
      </c>
      <c r="C2" s="241"/>
      <c r="D2" s="241"/>
      <c r="E2" s="241"/>
      <c r="F2" s="241"/>
      <c r="G2" s="241"/>
    </row>
    <row r="3" spans="2:7" ht="18" x14ac:dyDescent="0.25">
      <c r="B3" s="12"/>
      <c r="C3" s="12"/>
      <c r="D3" s="12"/>
      <c r="E3" s="2"/>
      <c r="F3" s="2"/>
      <c r="G3" s="2"/>
    </row>
    <row r="4" spans="2:7" ht="24" x14ac:dyDescent="0.25">
      <c r="B4" s="47" t="s">
        <v>6</v>
      </c>
      <c r="C4" s="47" t="s">
        <v>296</v>
      </c>
      <c r="D4" s="47" t="s">
        <v>278</v>
      </c>
      <c r="E4" s="47" t="s">
        <v>280</v>
      </c>
      <c r="F4" s="47" t="s">
        <v>14</v>
      </c>
      <c r="G4" s="47" t="s">
        <v>40</v>
      </c>
    </row>
    <row r="5" spans="2:7" x14ac:dyDescent="0.25">
      <c r="B5" s="47">
        <v>1</v>
      </c>
      <c r="C5" s="47">
        <v>2</v>
      </c>
      <c r="D5" s="47">
        <v>3</v>
      </c>
      <c r="E5" s="47">
        <v>4</v>
      </c>
      <c r="F5" s="47" t="s">
        <v>157</v>
      </c>
      <c r="G5" s="47" t="s">
        <v>158</v>
      </c>
    </row>
    <row r="6" spans="2:7" ht="24" x14ac:dyDescent="0.25">
      <c r="B6" s="47" t="s">
        <v>297</v>
      </c>
      <c r="C6" s="211">
        <f>C7+C26</f>
        <v>588978.95000000007</v>
      </c>
      <c r="D6" s="211">
        <f>D7+D26</f>
        <v>1268554.1900000002</v>
      </c>
      <c r="E6" s="211">
        <f>E7+E26</f>
        <v>715535.34000000008</v>
      </c>
      <c r="F6" s="212">
        <f>E6/C6</f>
        <v>1.2148742157932808</v>
      </c>
      <c r="G6" s="212">
        <f>E6/D6</f>
        <v>0.56405579331222733</v>
      </c>
    </row>
    <row r="7" spans="2:7" s="27" customFormat="1" x14ac:dyDescent="0.25">
      <c r="B7" s="48" t="s">
        <v>31</v>
      </c>
      <c r="C7" s="54">
        <f>C8+C12+C14+C16+C24</f>
        <v>585660.88000000012</v>
      </c>
      <c r="D7" s="54">
        <f>D8+D12+D14+D16+D24</f>
        <v>1267394.1900000002</v>
      </c>
      <c r="E7" s="57">
        <f>E8+E12+E14+E16+E24</f>
        <v>715225.34000000008</v>
      </c>
      <c r="F7" s="133">
        <f>E7/C7</f>
        <v>1.2212277862916163</v>
      </c>
      <c r="G7" s="133">
        <f t="shared" ref="G7:G27" si="0">E7/D7</f>
        <v>0.56432745679542684</v>
      </c>
    </row>
    <row r="8" spans="2:7" s="27" customFormat="1" x14ac:dyDescent="0.25">
      <c r="B8" s="49" t="s">
        <v>136</v>
      </c>
      <c r="C8" s="50">
        <f>SUM(C9:C11)</f>
        <v>24266.03</v>
      </c>
      <c r="D8" s="50">
        <f>D9+D11</f>
        <v>39062.99</v>
      </c>
      <c r="E8" s="55">
        <f>E9+E10+E11</f>
        <v>20978.960000000003</v>
      </c>
      <c r="F8" s="134">
        <f>E8/C8</f>
        <v>0.86454026472397849</v>
      </c>
      <c r="G8" s="134">
        <f t="shared" si="0"/>
        <v>0.53705463918660612</v>
      </c>
    </row>
    <row r="9" spans="2:7" x14ac:dyDescent="0.25">
      <c r="B9" s="51" t="s">
        <v>153</v>
      </c>
      <c r="C9" s="52">
        <v>118.71</v>
      </c>
      <c r="D9" s="52">
        <v>0</v>
      </c>
      <c r="E9" s="56">
        <v>0</v>
      </c>
      <c r="F9" s="135">
        <v>0</v>
      </c>
      <c r="G9" s="135">
        <v>0</v>
      </c>
    </row>
    <row r="10" spans="2:7" x14ac:dyDescent="0.25">
      <c r="B10" s="51" t="s">
        <v>295</v>
      </c>
      <c r="C10" s="52">
        <v>0</v>
      </c>
      <c r="D10" s="52">
        <v>0</v>
      </c>
      <c r="E10" s="56">
        <v>1674.56</v>
      </c>
      <c r="F10" s="135">
        <v>0</v>
      </c>
      <c r="G10" s="135">
        <v>0</v>
      </c>
    </row>
    <row r="11" spans="2:7" ht="24" x14ac:dyDescent="0.25">
      <c r="B11" s="51" t="s">
        <v>154</v>
      </c>
      <c r="C11" s="52">
        <v>24147.32</v>
      </c>
      <c r="D11" s="52">
        <v>39062.99</v>
      </c>
      <c r="E11" s="56">
        <v>19304.400000000001</v>
      </c>
      <c r="F11" s="135">
        <f t="shared" ref="F11:F22" si="1">E11/C11</f>
        <v>0.79944275389567043</v>
      </c>
      <c r="G11" s="135">
        <f t="shared" si="0"/>
        <v>0.49418644092528508</v>
      </c>
    </row>
    <row r="12" spans="2:7" s="27" customFormat="1" x14ac:dyDescent="0.25">
      <c r="B12" s="49" t="s">
        <v>137</v>
      </c>
      <c r="C12" s="50">
        <f>C13</f>
        <v>85.73</v>
      </c>
      <c r="D12" s="50">
        <f>D13</f>
        <v>422.86</v>
      </c>
      <c r="E12" s="55">
        <f>E13</f>
        <v>706.14</v>
      </c>
      <c r="F12" s="134">
        <f t="shared" si="1"/>
        <v>8.2367899218476612</v>
      </c>
      <c r="G12" s="134">
        <f t="shared" si="0"/>
        <v>1.669914392470321</v>
      </c>
    </row>
    <row r="13" spans="2:7" x14ac:dyDescent="0.25">
      <c r="B13" s="53" t="s">
        <v>134</v>
      </c>
      <c r="C13" s="52">
        <v>85.73</v>
      </c>
      <c r="D13" s="52">
        <v>422.86</v>
      </c>
      <c r="E13" s="56">
        <v>706.14</v>
      </c>
      <c r="F13" s="135">
        <f t="shared" si="1"/>
        <v>8.2367899218476612</v>
      </c>
      <c r="G13" s="135">
        <f t="shared" si="0"/>
        <v>1.669914392470321</v>
      </c>
    </row>
    <row r="14" spans="2:7" s="27" customFormat="1" x14ac:dyDescent="0.25">
      <c r="B14" s="49" t="s">
        <v>138</v>
      </c>
      <c r="C14" s="50">
        <f>C15</f>
        <v>2534.3000000000002</v>
      </c>
      <c r="D14" s="50">
        <f>D15</f>
        <v>5487.97</v>
      </c>
      <c r="E14" s="55">
        <f>E15</f>
        <v>4144.75</v>
      </c>
      <c r="F14" s="134">
        <f t="shared" si="1"/>
        <v>1.6354614686501203</v>
      </c>
      <c r="G14" s="134">
        <f t="shared" si="0"/>
        <v>0.75524283113792523</v>
      </c>
    </row>
    <row r="15" spans="2:7" x14ac:dyDescent="0.25">
      <c r="B15" s="53" t="s">
        <v>135</v>
      </c>
      <c r="C15" s="52">
        <v>2534.3000000000002</v>
      </c>
      <c r="D15" s="52">
        <v>5487.97</v>
      </c>
      <c r="E15" s="56">
        <v>4144.75</v>
      </c>
      <c r="F15" s="135">
        <f t="shared" si="1"/>
        <v>1.6354614686501203</v>
      </c>
      <c r="G15" s="135">
        <f t="shared" si="0"/>
        <v>0.75524283113792523</v>
      </c>
    </row>
    <row r="16" spans="2:7" s="27" customFormat="1" x14ac:dyDescent="0.25">
      <c r="B16" s="49" t="s">
        <v>139</v>
      </c>
      <c r="C16" s="50">
        <f>C17+C18+C20+C21+C22+C23</f>
        <v>558774.82000000007</v>
      </c>
      <c r="D16" s="50">
        <f>D17+D18+D20+D21+D22+D23</f>
        <v>1222180.3700000001</v>
      </c>
      <c r="E16" s="55">
        <f>SUM(E17:E23)</f>
        <v>689395.49000000011</v>
      </c>
      <c r="F16" s="134">
        <f t="shared" si="1"/>
        <v>1.2337626273138078</v>
      </c>
      <c r="G16" s="134">
        <f t="shared" si="0"/>
        <v>0.56407017075556531</v>
      </c>
    </row>
    <row r="17" spans="2:7" ht="24" x14ac:dyDescent="0.25">
      <c r="B17" s="53" t="s">
        <v>149</v>
      </c>
      <c r="C17" s="52">
        <v>3867.33</v>
      </c>
      <c r="D17" s="52">
        <v>0</v>
      </c>
      <c r="E17" s="56">
        <v>0</v>
      </c>
      <c r="F17" s="135">
        <f t="shared" si="1"/>
        <v>0</v>
      </c>
      <c r="G17" s="135">
        <v>0</v>
      </c>
    </row>
    <row r="18" spans="2:7" x14ac:dyDescent="0.25">
      <c r="B18" s="53" t="s">
        <v>156</v>
      </c>
      <c r="C18" s="52">
        <v>3370.68</v>
      </c>
      <c r="D18" s="52">
        <v>6681.6</v>
      </c>
      <c r="E18" s="56">
        <v>0</v>
      </c>
      <c r="F18" s="135">
        <f t="shared" si="1"/>
        <v>0</v>
      </c>
      <c r="G18" s="135">
        <f t="shared" si="0"/>
        <v>0</v>
      </c>
    </row>
    <row r="19" spans="2:7" x14ac:dyDescent="0.25">
      <c r="B19" s="53" t="s">
        <v>298</v>
      </c>
      <c r="C19" s="52">
        <v>0</v>
      </c>
      <c r="D19" s="52">
        <v>0</v>
      </c>
      <c r="E19" s="56">
        <v>2500.2800000000002</v>
      </c>
      <c r="F19" s="135">
        <v>0</v>
      </c>
      <c r="G19" s="135">
        <v>0</v>
      </c>
    </row>
    <row r="20" spans="2:7" x14ac:dyDescent="0.25">
      <c r="B20" s="53" t="s">
        <v>150</v>
      </c>
      <c r="C20" s="52">
        <v>2423.04</v>
      </c>
      <c r="D20" s="52">
        <v>4211.01</v>
      </c>
      <c r="E20" s="56">
        <v>2543.2800000000002</v>
      </c>
      <c r="F20" s="135">
        <f t="shared" si="1"/>
        <v>1.049623613312203</v>
      </c>
      <c r="G20" s="135">
        <f t="shared" si="0"/>
        <v>0.60395962013863658</v>
      </c>
    </row>
    <row r="21" spans="2:7" x14ac:dyDescent="0.25">
      <c r="B21" s="53" t="s">
        <v>151</v>
      </c>
      <c r="C21" s="52">
        <v>0</v>
      </c>
      <c r="D21" s="52">
        <v>150</v>
      </c>
      <c r="E21" s="56">
        <v>0</v>
      </c>
      <c r="F21" s="135">
        <v>0</v>
      </c>
      <c r="G21" s="135">
        <f t="shared" si="0"/>
        <v>0</v>
      </c>
    </row>
    <row r="22" spans="2:7" x14ac:dyDescent="0.25">
      <c r="B22" s="53" t="s">
        <v>152</v>
      </c>
      <c r="C22" s="52">
        <v>520300.65</v>
      </c>
      <c r="D22" s="52">
        <v>1153250.8400000001</v>
      </c>
      <c r="E22" s="56">
        <v>652721.87</v>
      </c>
      <c r="F22" s="135">
        <f t="shared" si="1"/>
        <v>1.2545090420317559</v>
      </c>
      <c r="G22" s="135">
        <f t="shared" si="0"/>
        <v>0.56598430051869719</v>
      </c>
    </row>
    <row r="23" spans="2:7" x14ac:dyDescent="0.25">
      <c r="B23" s="53" t="s">
        <v>155</v>
      </c>
      <c r="C23" s="52">
        <v>28813.119999999999</v>
      </c>
      <c r="D23" s="52">
        <v>57886.92</v>
      </c>
      <c r="E23" s="56">
        <v>31630.06</v>
      </c>
      <c r="F23" s="135">
        <v>0</v>
      </c>
      <c r="G23" s="135">
        <f t="shared" si="0"/>
        <v>0.54641117544343354</v>
      </c>
    </row>
    <row r="24" spans="2:7" s="27" customFormat="1" ht="15.75" customHeight="1" x14ac:dyDescent="0.25">
      <c r="B24" s="49" t="s">
        <v>140</v>
      </c>
      <c r="C24" s="50">
        <f>C25</f>
        <v>0</v>
      </c>
      <c r="D24" s="50">
        <f>D25</f>
        <v>240</v>
      </c>
      <c r="E24" s="55">
        <f>E25</f>
        <v>0</v>
      </c>
      <c r="F24" s="134">
        <v>0</v>
      </c>
      <c r="G24" s="134">
        <f t="shared" si="0"/>
        <v>0</v>
      </c>
    </row>
    <row r="25" spans="2:7" ht="15.75" customHeight="1" x14ac:dyDescent="0.25">
      <c r="B25" s="53" t="s">
        <v>141</v>
      </c>
      <c r="C25" s="52">
        <v>0</v>
      </c>
      <c r="D25" s="52">
        <v>240</v>
      </c>
      <c r="E25" s="56">
        <v>0</v>
      </c>
      <c r="F25" s="135">
        <v>0</v>
      </c>
      <c r="G25" s="135">
        <f t="shared" si="0"/>
        <v>0</v>
      </c>
    </row>
    <row r="26" spans="2:7" s="27" customFormat="1" ht="15.75" customHeight="1" x14ac:dyDescent="0.25">
      <c r="B26" s="73" t="s">
        <v>159</v>
      </c>
      <c r="C26" s="54">
        <f>SUM(C27:C30)</f>
        <v>3318.07</v>
      </c>
      <c r="D26" s="54">
        <f>SUM(D27:D30)</f>
        <v>1160</v>
      </c>
      <c r="E26" s="57">
        <f>SUM(E27:E30)</f>
        <v>310</v>
      </c>
      <c r="F26" s="133">
        <f>E26/C26</f>
        <v>9.3427805923322893E-2</v>
      </c>
      <c r="G26" s="133">
        <f t="shared" si="0"/>
        <v>0.26724137931034481</v>
      </c>
    </row>
    <row r="27" spans="2:7" ht="15.75" customHeight="1" x14ac:dyDescent="0.25">
      <c r="B27" s="53" t="s">
        <v>134</v>
      </c>
      <c r="C27" s="52">
        <v>0</v>
      </c>
      <c r="D27" s="52">
        <v>550</v>
      </c>
      <c r="E27" s="56">
        <v>0</v>
      </c>
      <c r="F27" s="135">
        <v>0</v>
      </c>
      <c r="G27" s="135">
        <f t="shared" si="0"/>
        <v>0</v>
      </c>
    </row>
    <row r="28" spans="2:7" ht="15.75" customHeight="1" x14ac:dyDescent="0.25">
      <c r="B28" s="53" t="s">
        <v>135</v>
      </c>
      <c r="C28" s="52">
        <v>0</v>
      </c>
      <c r="D28" s="52">
        <v>0</v>
      </c>
      <c r="E28" s="56">
        <v>0</v>
      </c>
      <c r="F28" s="135">
        <v>0</v>
      </c>
      <c r="G28" s="135">
        <v>0</v>
      </c>
    </row>
    <row r="29" spans="2:7" ht="15.75" customHeight="1" x14ac:dyDescent="0.25">
      <c r="B29" s="53" t="s">
        <v>160</v>
      </c>
      <c r="C29" s="52">
        <v>3318.07</v>
      </c>
      <c r="D29" s="52">
        <v>0</v>
      </c>
      <c r="E29" s="56">
        <v>0</v>
      </c>
      <c r="F29" s="135">
        <v>0</v>
      </c>
      <c r="G29" s="135">
        <v>0</v>
      </c>
    </row>
    <row r="30" spans="2:7" ht="15.75" customHeight="1" x14ac:dyDescent="0.25">
      <c r="B30" s="53" t="s">
        <v>141</v>
      </c>
      <c r="C30" s="52">
        <v>0</v>
      </c>
      <c r="D30" s="52">
        <v>610</v>
      </c>
      <c r="E30" s="56">
        <v>310</v>
      </c>
      <c r="F30" s="135">
        <v>0</v>
      </c>
      <c r="G30" s="135">
        <f t="shared" ref="G30:G49" si="2">E30/D30</f>
        <v>0.50819672131147542</v>
      </c>
    </row>
    <row r="31" spans="2:7" s="27" customFormat="1" x14ac:dyDescent="0.25">
      <c r="B31" s="48" t="s">
        <v>30</v>
      </c>
      <c r="C31" s="54">
        <f>C32+C36+C38+C40+C48</f>
        <v>572501.54999999993</v>
      </c>
      <c r="D31" s="54">
        <f>D32+D36+D38+D40+D48</f>
        <v>1268554.1900000002</v>
      </c>
      <c r="E31" s="57">
        <f>E32+E36+E38+E40+E48</f>
        <v>710115.19</v>
      </c>
      <c r="F31" s="133">
        <f>E31/C31</f>
        <v>1.2403725195154494</v>
      </c>
      <c r="G31" s="133">
        <f t="shared" si="2"/>
        <v>0.55978309448491104</v>
      </c>
    </row>
    <row r="32" spans="2:7" s="27" customFormat="1" x14ac:dyDescent="0.25">
      <c r="B32" s="49" t="s">
        <v>136</v>
      </c>
      <c r="C32" s="50">
        <f>SUM(C33:C35)</f>
        <v>16695.71</v>
      </c>
      <c r="D32" s="50">
        <f>SUM(D33:D35)</f>
        <v>39062.99</v>
      </c>
      <c r="E32" s="55">
        <f>SUM(E33:E35)</f>
        <v>19420.66</v>
      </c>
      <c r="F32" s="134">
        <f>E32/C32</f>
        <v>1.1632125857480755</v>
      </c>
      <c r="G32" s="134">
        <f t="shared" si="2"/>
        <v>0.49716265959159811</v>
      </c>
    </row>
    <row r="33" spans="2:7" s="58" customFormat="1" x14ac:dyDescent="0.25">
      <c r="B33" s="51" t="s">
        <v>153</v>
      </c>
      <c r="C33" s="52">
        <v>135.88999999999999</v>
      </c>
      <c r="D33" s="52">
        <v>0</v>
      </c>
      <c r="E33" s="56">
        <v>0</v>
      </c>
      <c r="F33" s="135">
        <v>0</v>
      </c>
      <c r="G33" s="135">
        <v>0</v>
      </c>
    </row>
    <row r="34" spans="2:7" s="58" customFormat="1" x14ac:dyDescent="0.25">
      <c r="B34" s="51" t="s">
        <v>295</v>
      </c>
      <c r="C34" s="52">
        <v>0</v>
      </c>
      <c r="D34" s="52">
        <v>0</v>
      </c>
      <c r="E34" s="56">
        <v>2175.12</v>
      </c>
      <c r="F34" s="135">
        <v>0</v>
      </c>
      <c r="G34" s="135">
        <v>0</v>
      </c>
    </row>
    <row r="35" spans="2:7" s="58" customFormat="1" ht="24" x14ac:dyDescent="0.25">
      <c r="B35" s="51" t="s">
        <v>154</v>
      </c>
      <c r="C35" s="52">
        <v>16559.82</v>
      </c>
      <c r="D35" s="52">
        <v>39062.99</v>
      </c>
      <c r="E35" s="56">
        <v>17245.54</v>
      </c>
      <c r="F35" s="135">
        <f t="shared" ref="F35:F46" si="3">E35/C35</f>
        <v>1.0414086626545458</v>
      </c>
      <c r="G35" s="135">
        <f t="shared" si="2"/>
        <v>0.44148028607129158</v>
      </c>
    </row>
    <row r="36" spans="2:7" s="27" customFormat="1" x14ac:dyDescent="0.25">
      <c r="B36" s="49" t="s">
        <v>137</v>
      </c>
      <c r="C36" s="50">
        <f>C37</f>
        <v>0</v>
      </c>
      <c r="D36" s="50">
        <f>D37</f>
        <v>972.86</v>
      </c>
      <c r="E36" s="55">
        <f>E37</f>
        <v>237.34</v>
      </c>
      <c r="F36" s="134">
        <v>0</v>
      </c>
      <c r="G36" s="134">
        <f t="shared" si="2"/>
        <v>0.24396110437267438</v>
      </c>
    </row>
    <row r="37" spans="2:7" x14ac:dyDescent="0.25">
      <c r="B37" s="53" t="s">
        <v>134</v>
      </c>
      <c r="C37" s="52">
        <v>0</v>
      </c>
      <c r="D37" s="52">
        <v>972.86</v>
      </c>
      <c r="E37" s="56">
        <v>237.34</v>
      </c>
      <c r="F37" s="135">
        <v>0</v>
      </c>
      <c r="G37" s="135">
        <f t="shared" si="2"/>
        <v>0.24396110437267438</v>
      </c>
    </row>
    <row r="38" spans="2:7" s="27" customFormat="1" x14ac:dyDescent="0.25">
      <c r="B38" s="49" t="s">
        <v>138</v>
      </c>
      <c r="C38" s="50">
        <f>C39</f>
        <v>613.38</v>
      </c>
      <c r="D38" s="50">
        <f>D39</f>
        <v>5487.97</v>
      </c>
      <c r="E38" s="55">
        <f>E39</f>
        <v>2554.15</v>
      </c>
      <c r="F38" s="134">
        <f t="shared" si="3"/>
        <v>4.1640581694871042</v>
      </c>
      <c r="G38" s="134">
        <f t="shared" si="2"/>
        <v>0.46540888525265262</v>
      </c>
    </row>
    <row r="39" spans="2:7" x14ac:dyDescent="0.25">
      <c r="B39" s="53" t="s">
        <v>135</v>
      </c>
      <c r="C39" s="52">
        <v>613.38</v>
      </c>
      <c r="D39" s="52">
        <v>5487.97</v>
      </c>
      <c r="E39" s="56">
        <v>2554.15</v>
      </c>
      <c r="F39" s="135">
        <f t="shared" si="3"/>
        <v>4.1640581694871042</v>
      </c>
      <c r="G39" s="135">
        <f t="shared" si="2"/>
        <v>0.46540888525265262</v>
      </c>
    </row>
    <row r="40" spans="2:7" s="27" customFormat="1" x14ac:dyDescent="0.25">
      <c r="B40" s="49" t="s">
        <v>139</v>
      </c>
      <c r="C40" s="50">
        <f>SUM(C41:C47)</f>
        <v>555192.46</v>
      </c>
      <c r="D40" s="50">
        <f>SUM(D41:D47)</f>
        <v>1222180.3700000001</v>
      </c>
      <c r="E40" s="55">
        <f>SUM(E41:E47)</f>
        <v>687593.03999999992</v>
      </c>
      <c r="F40" s="134">
        <f t="shared" si="3"/>
        <v>1.2384769058282961</v>
      </c>
      <c r="G40" s="134">
        <f t="shared" si="2"/>
        <v>0.56259538843681467</v>
      </c>
    </row>
    <row r="41" spans="2:7" s="58" customFormat="1" ht="24" x14ac:dyDescent="0.25">
      <c r="B41" s="53" t="s">
        <v>149</v>
      </c>
      <c r="C41" s="52">
        <v>3256.04</v>
      </c>
      <c r="D41" s="52">
        <v>0</v>
      </c>
      <c r="E41" s="56">
        <v>0</v>
      </c>
      <c r="F41" s="135">
        <f t="shared" si="3"/>
        <v>0</v>
      </c>
      <c r="G41" s="135">
        <v>0</v>
      </c>
    </row>
    <row r="42" spans="2:7" s="58" customFormat="1" x14ac:dyDescent="0.25">
      <c r="B42" s="53" t="s">
        <v>156</v>
      </c>
      <c r="C42" s="52">
        <v>3008.19</v>
      </c>
      <c r="D42" s="52">
        <v>6681.6</v>
      </c>
      <c r="E42" s="56">
        <v>0</v>
      </c>
      <c r="F42" s="135">
        <f t="shared" si="3"/>
        <v>0</v>
      </c>
      <c r="G42" s="135">
        <f t="shared" si="2"/>
        <v>0</v>
      </c>
    </row>
    <row r="43" spans="2:7" s="58" customFormat="1" x14ac:dyDescent="0.25">
      <c r="B43" s="53" t="s">
        <v>298</v>
      </c>
      <c r="C43" s="52">
        <v>0</v>
      </c>
      <c r="D43" s="52">
        <v>0</v>
      </c>
      <c r="E43" s="56">
        <v>1893.77</v>
      </c>
      <c r="F43" s="135">
        <v>0</v>
      </c>
      <c r="G43" s="135">
        <v>0</v>
      </c>
    </row>
    <row r="44" spans="2:7" s="58" customFormat="1" x14ac:dyDescent="0.25">
      <c r="B44" s="53" t="s">
        <v>150</v>
      </c>
      <c r="C44" s="52">
        <v>2011.74</v>
      </c>
      <c r="D44" s="52">
        <v>4211.01</v>
      </c>
      <c r="E44" s="56">
        <v>2273.58</v>
      </c>
      <c r="F44" s="135">
        <f t="shared" si="3"/>
        <v>1.1301559843717379</v>
      </c>
      <c r="G44" s="135">
        <f t="shared" si="2"/>
        <v>0.53991322746799453</v>
      </c>
    </row>
    <row r="45" spans="2:7" s="58" customFormat="1" x14ac:dyDescent="0.25">
      <c r="B45" s="53" t="s">
        <v>151</v>
      </c>
      <c r="C45" s="52">
        <v>0</v>
      </c>
      <c r="D45" s="52">
        <v>150</v>
      </c>
      <c r="E45" s="56">
        <v>0</v>
      </c>
      <c r="F45" s="135">
        <v>0</v>
      </c>
      <c r="G45" s="135">
        <f t="shared" si="2"/>
        <v>0</v>
      </c>
    </row>
    <row r="46" spans="2:7" s="58" customFormat="1" x14ac:dyDescent="0.25">
      <c r="B46" s="53" t="s">
        <v>152</v>
      </c>
      <c r="C46" s="52">
        <v>521635.47</v>
      </c>
      <c r="D46" s="52">
        <v>1153250.8400000001</v>
      </c>
      <c r="E46" s="56">
        <v>652721.87</v>
      </c>
      <c r="F46" s="135">
        <f t="shared" si="3"/>
        <v>1.2512988620194865</v>
      </c>
      <c r="G46" s="135">
        <f t="shared" si="2"/>
        <v>0.56598430051869719</v>
      </c>
    </row>
    <row r="47" spans="2:7" s="58" customFormat="1" x14ac:dyDescent="0.25">
      <c r="B47" s="53" t="s">
        <v>155</v>
      </c>
      <c r="C47" s="52">
        <v>25281.02</v>
      </c>
      <c r="D47" s="52">
        <v>57886.92</v>
      </c>
      <c r="E47" s="56">
        <v>30703.82</v>
      </c>
      <c r="F47" s="135">
        <v>0</v>
      </c>
      <c r="G47" s="135">
        <f t="shared" si="2"/>
        <v>0.53041032412849054</v>
      </c>
    </row>
    <row r="48" spans="2:7" s="27" customFormat="1" x14ac:dyDescent="0.25">
      <c r="B48" s="49" t="s">
        <v>140</v>
      </c>
      <c r="C48" s="50">
        <f>C49</f>
        <v>0</v>
      </c>
      <c r="D48" s="50">
        <f>D49</f>
        <v>850</v>
      </c>
      <c r="E48" s="55">
        <f>E49</f>
        <v>310</v>
      </c>
      <c r="F48" s="134">
        <v>0</v>
      </c>
      <c r="G48" s="134">
        <f t="shared" si="2"/>
        <v>0.36470588235294116</v>
      </c>
    </row>
    <row r="49" spans="2:7" x14ac:dyDescent="0.25">
      <c r="B49" s="53" t="s">
        <v>141</v>
      </c>
      <c r="C49" s="56">
        <v>0</v>
      </c>
      <c r="D49" s="56">
        <v>850</v>
      </c>
      <c r="E49" s="56">
        <v>310</v>
      </c>
      <c r="F49" s="135">
        <v>0</v>
      </c>
      <c r="G49" s="135">
        <f t="shared" si="2"/>
        <v>0.36470588235294116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F9" sqref="F9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2" t="s">
        <v>276</v>
      </c>
      <c r="C2" s="242"/>
      <c r="D2" s="242"/>
      <c r="E2" s="242"/>
      <c r="F2" s="242"/>
      <c r="G2" s="242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287</v>
      </c>
      <c r="D4" s="29" t="s">
        <v>278</v>
      </c>
      <c r="E4" s="29" t="s">
        <v>288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5</v>
      </c>
      <c r="F5" s="29" t="s">
        <v>15</v>
      </c>
      <c r="G5" s="29" t="s">
        <v>16</v>
      </c>
    </row>
    <row r="6" spans="2:7" s="76" customFormat="1" ht="15.75" customHeight="1" x14ac:dyDescent="0.25">
      <c r="B6" s="74" t="s">
        <v>30</v>
      </c>
      <c r="C6" s="75">
        <f>C7</f>
        <v>572501.55000000005</v>
      </c>
      <c r="D6" s="75">
        <f>D7</f>
        <v>1268554.19</v>
      </c>
      <c r="E6" s="205">
        <f>E7</f>
        <v>710115.19000000006</v>
      </c>
      <c r="F6" s="208">
        <f>E6/C6</f>
        <v>1.2403725195154494</v>
      </c>
      <c r="G6" s="208">
        <f>E6/D6</f>
        <v>0.55978309448491126</v>
      </c>
    </row>
    <row r="7" spans="2:7" s="27" customFormat="1" ht="15.75" customHeight="1" x14ac:dyDescent="0.25">
      <c r="B7" s="4" t="s">
        <v>52</v>
      </c>
      <c r="C7" s="46">
        <f>C8+C9</f>
        <v>572501.55000000005</v>
      </c>
      <c r="D7" s="46">
        <f>D8+D9</f>
        <v>1268554.19</v>
      </c>
      <c r="E7" s="206">
        <f>E8+E9</f>
        <v>710115.19000000006</v>
      </c>
      <c r="F7" s="209">
        <f>E7/C7</f>
        <v>1.2403725195154494</v>
      </c>
      <c r="G7" s="209">
        <f>E7/D7</f>
        <v>0.55978309448491126</v>
      </c>
    </row>
    <row r="8" spans="2:7" x14ac:dyDescent="0.25">
      <c r="B8" s="11" t="s">
        <v>53</v>
      </c>
      <c r="C8" s="45">
        <v>541952.75</v>
      </c>
      <c r="D8" s="45">
        <v>1205506.26</v>
      </c>
      <c r="E8" s="207">
        <v>669884.81000000006</v>
      </c>
      <c r="F8" s="210">
        <f>E8/C8</f>
        <v>1.2360575898913697</v>
      </c>
      <c r="G8" s="210">
        <f>E8/D8</f>
        <v>0.55568754159766875</v>
      </c>
    </row>
    <row r="9" spans="2:7" s="72" customFormat="1" x14ac:dyDescent="0.25">
      <c r="B9" s="26" t="s">
        <v>54</v>
      </c>
      <c r="C9" s="45">
        <v>30548.799999999999</v>
      </c>
      <c r="D9" s="45">
        <v>63047.93</v>
      </c>
      <c r="E9" s="207">
        <v>40230.379999999997</v>
      </c>
      <c r="F9" s="210">
        <f>E9/C9</f>
        <v>1.3169217776148325</v>
      </c>
      <c r="G9" s="210">
        <f>E9/D9</f>
        <v>0.63809200397221599</v>
      </c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workbookViewId="0">
      <selection activeCell="M9" sqref="M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ht="18" customHeight="1" x14ac:dyDescent="0.25">
      <c r="B2" s="242" t="s">
        <v>49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2:11" ht="15.75" customHeight="1" x14ac:dyDescent="0.25">
      <c r="B3" s="242" t="s">
        <v>32</v>
      </c>
      <c r="C3" s="242"/>
      <c r="D3" s="242"/>
      <c r="E3" s="242"/>
      <c r="F3" s="242"/>
      <c r="G3" s="242"/>
      <c r="H3" s="242"/>
      <c r="I3" s="242"/>
      <c r="J3" s="242"/>
      <c r="K3" s="242"/>
    </row>
    <row r="4" spans="2:11" ht="18" x14ac:dyDescent="0.25">
      <c r="B4" s="12"/>
      <c r="C4" s="12"/>
      <c r="D4" s="12"/>
      <c r="E4" s="12"/>
      <c r="F4" s="12"/>
      <c r="G4" s="12"/>
      <c r="H4" s="12"/>
      <c r="I4" s="2"/>
      <c r="J4" s="2"/>
      <c r="K4" s="2"/>
    </row>
    <row r="5" spans="2:11" ht="25.5" customHeight="1" x14ac:dyDescent="0.25">
      <c r="B5" s="243" t="s">
        <v>6</v>
      </c>
      <c r="C5" s="244"/>
      <c r="D5" s="244"/>
      <c r="E5" s="244"/>
      <c r="F5" s="245"/>
      <c r="G5" s="30" t="s">
        <v>50</v>
      </c>
      <c r="H5" s="29" t="s">
        <v>41</v>
      </c>
      <c r="I5" s="30" t="s">
        <v>51</v>
      </c>
      <c r="J5" s="30" t="s">
        <v>14</v>
      </c>
      <c r="K5" s="30" t="s">
        <v>40</v>
      </c>
    </row>
    <row r="6" spans="2:11" x14ac:dyDescent="0.25">
      <c r="B6" s="243">
        <v>1</v>
      </c>
      <c r="C6" s="244"/>
      <c r="D6" s="244"/>
      <c r="E6" s="244"/>
      <c r="F6" s="245"/>
      <c r="G6" s="30">
        <v>2</v>
      </c>
      <c r="H6" s="30">
        <v>3</v>
      </c>
      <c r="I6" s="30">
        <v>4</v>
      </c>
      <c r="J6" s="30" t="s">
        <v>157</v>
      </c>
      <c r="K6" s="30" t="s">
        <v>158</v>
      </c>
    </row>
    <row r="7" spans="2:11" ht="25.5" x14ac:dyDescent="0.25">
      <c r="B7" s="4">
        <v>8</v>
      </c>
      <c r="C7" s="4"/>
      <c r="D7" s="4"/>
      <c r="E7" s="4"/>
      <c r="F7" s="4" t="s">
        <v>7</v>
      </c>
      <c r="G7" s="3"/>
      <c r="H7" s="3"/>
      <c r="I7" s="21"/>
      <c r="J7" s="21"/>
      <c r="K7" s="21"/>
    </row>
    <row r="8" spans="2:11" x14ac:dyDescent="0.25">
      <c r="B8" s="4"/>
      <c r="C8" s="9">
        <v>84</v>
      </c>
      <c r="D8" s="9"/>
      <c r="E8" s="9"/>
      <c r="F8" s="9" t="s">
        <v>11</v>
      </c>
      <c r="G8" s="3"/>
      <c r="H8" s="3"/>
      <c r="I8" s="21"/>
      <c r="J8" s="21"/>
      <c r="K8" s="21"/>
    </row>
    <row r="9" spans="2:11" ht="51" x14ac:dyDescent="0.25">
      <c r="B9" s="5"/>
      <c r="C9" s="5"/>
      <c r="D9" s="5">
        <v>841</v>
      </c>
      <c r="E9" s="5"/>
      <c r="F9" s="22" t="s">
        <v>33</v>
      </c>
      <c r="G9" s="3"/>
      <c r="H9" s="3"/>
      <c r="I9" s="21"/>
      <c r="J9" s="21"/>
      <c r="K9" s="21"/>
    </row>
    <row r="10" spans="2:11" ht="25.5" x14ac:dyDescent="0.25">
      <c r="B10" s="5"/>
      <c r="C10" s="5"/>
      <c r="D10" s="5"/>
      <c r="E10" s="5">
        <v>8413</v>
      </c>
      <c r="F10" s="22" t="s">
        <v>34</v>
      </c>
      <c r="G10" s="3"/>
      <c r="H10" s="3"/>
      <c r="I10" s="21"/>
      <c r="J10" s="21"/>
      <c r="K10" s="21"/>
    </row>
    <row r="11" spans="2:11" x14ac:dyDescent="0.25">
      <c r="B11" s="5"/>
      <c r="C11" s="5"/>
      <c r="D11" s="5"/>
      <c r="E11" s="6" t="s">
        <v>18</v>
      </c>
      <c r="F11" s="11"/>
      <c r="G11" s="3"/>
      <c r="H11" s="3"/>
      <c r="I11" s="21"/>
      <c r="J11" s="21"/>
      <c r="K11" s="21"/>
    </row>
    <row r="12" spans="2:11" ht="25.5" x14ac:dyDescent="0.25">
      <c r="B12" s="7">
        <v>5</v>
      </c>
      <c r="C12" s="8"/>
      <c r="D12" s="8"/>
      <c r="E12" s="8"/>
      <c r="F12" s="15" t="s">
        <v>8</v>
      </c>
      <c r="G12" s="3"/>
      <c r="H12" s="3"/>
      <c r="I12" s="21"/>
      <c r="J12" s="21"/>
      <c r="K12" s="21"/>
    </row>
    <row r="13" spans="2:11" ht="25.5" x14ac:dyDescent="0.25">
      <c r="B13" s="9"/>
      <c r="C13" s="9">
        <v>54</v>
      </c>
      <c r="D13" s="9"/>
      <c r="E13" s="9"/>
      <c r="F13" s="16" t="s">
        <v>12</v>
      </c>
      <c r="G13" s="3"/>
      <c r="H13" s="3"/>
      <c r="I13" s="21"/>
      <c r="J13" s="21"/>
      <c r="K13" s="21"/>
    </row>
    <row r="14" spans="2:11" ht="63.75" x14ac:dyDescent="0.25">
      <c r="B14" s="9"/>
      <c r="C14" s="9"/>
      <c r="D14" s="9">
        <v>541</v>
      </c>
      <c r="E14" s="22"/>
      <c r="F14" s="22" t="s">
        <v>35</v>
      </c>
      <c r="G14" s="3"/>
      <c r="H14" s="3"/>
      <c r="I14" s="21"/>
      <c r="J14" s="21"/>
      <c r="K14" s="21"/>
    </row>
    <row r="15" spans="2:11" ht="38.25" x14ac:dyDescent="0.25">
      <c r="B15" s="9"/>
      <c r="C15" s="9"/>
      <c r="D15" s="9"/>
      <c r="E15" s="22">
        <v>5413</v>
      </c>
      <c r="F15" s="22" t="s">
        <v>36</v>
      </c>
      <c r="G15" s="3"/>
      <c r="H15" s="3"/>
      <c r="I15" s="21"/>
      <c r="J15" s="21"/>
      <c r="K15" s="21"/>
    </row>
    <row r="16" spans="2:11" x14ac:dyDescent="0.25">
      <c r="B16" s="10" t="s">
        <v>13</v>
      </c>
      <c r="C16" s="8"/>
      <c r="D16" s="8"/>
      <c r="E16" s="8"/>
      <c r="F16" s="15" t="s">
        <v>18</v>
      </c>
      <c r="G16" s="3"/>
      <c r="H16" s="3"/>
      <c r="I16" s="21"/>
      <c r="J16" s="21"/>
      <c r="K16" s="21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workbookViewId="0">
      <selection activeCell="F12" sqref="F12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2"/>
      <c r="C1" s="12"/>
      <c r="D1" s="12"/>
      <c r="E1" s="2"/>
      <c r="F1" s="2"/>
      <c r="G1" s="2"/>
    </row>
    <row r="2" spans="2:7" ht="15.75" customHeight="1" x14ac:dyDescent="0.25">
      <c r="B2" s="242" t="s">
        <v>37</v>
      </c>
      <c r="C2" s="242"/>
      <c r="D2" s="242"/>
      <c r="E2" s="242"/>
      <c r="F2" s="242"/>
      <c r="G2" s="242"/>
    </row>
    <row r="3" spans="2:7" ht="18" x14ac:dyDescent="0.25">
      <c r="B3" s="12"/>
      <c r="C3" s="12"/>
      <c r="D3" s="12"/>
      <c r="E3" s="2"/>
      <c r="F3" s="2"/>
      <c r="G3" s="2"/>
    </row>
    <row r="4" spans="2:7" ht="25.5" x14ac:dyDescent="0.25">
      <c r="B4" s="29" t="s">
        <v>6</v>
      </c>
      <c r="C4" s="29" t="s">
        <v>50</v>
      </c>
      <c r="D4" s="29" t="s">
        <v>41</v>
      </c>
      <c r="E4" s="29" t="s">
        <v>51</v>
      </c>
      <c r="F4" s="29" t="s">
        <v>14</v>
      </c>
      <c r="G4" s="29" t="s">
        <v>40</v>
      </c>
    </row>
    <row r="5" spans="2:7" x14ac:dyDescent="0.25">
      <c r="B5" s="29">
        <v>1</v>
      </c>
      <c r="C5" s="29">
        <v>2</v>
      </c>
      <c r="D5" s="29">
        <v>3</v>
      </c>
      <c r="E5" s="29">
        <v>4</v>
      </c>
      <c r="F5" s="29" t="s">
        <v>157</v>
      </c>
      <c r="G5" s="29" t="s">
        <v>158</v>
      </c>
    </row>
    <row r="6" spans="2:7" x14ac:dyDescent="0.25">
      <c r="B6" s="4" t="s">
        <v>38</v>
      </c>
      <c r="C6" s="3"/>
      <c r="D6" s="3"/>
      <c r="E6" s="21"/>
      <c r="F6" s="21"/>
      <c r="G6" s="21"/>
    </row>
    <row r="7" spans="2:7" x14ac:dyDescent="0.25">
      <c r="B7" s="4" t="s">
        <v>29</v>
      </c>
      <c r="C7" s="3"/>
      <c r="D7" s="3"/>
      <c r="E7" s="21"/>
      <c r="F7" s="21"/>
      <c r="G7" s="21"/>
    </row>
    <row r="8" spans="2:7" x14ac:dyDescent="0.25">
      <c r="B8" s="25" t="s">
        <v>28</v>
      </c>
      <c r="C8" s="3"/>
      <c r="D8" s="3"/>
      <c r="E8" s="21"/>
      <c r="F8" s="21"/>
      <c r="G8" s="21"/>
    </row>
    <row r="9" spans="2:7" x14ac:dyDescent="0.25">
      <c r="B9" s="24" t="s">
        <v>27</v>
      </c>
      <c r="C9" s="3"/>
      <c r="D9" s="3"/>
      <c r="E9" s="21"/>
      <c r="F9" s="21"/>
      <c r="G9" s="21"/>
    </row>
    <row r="10" spans="2:7" x14ac:dyDescent="0.25">
      <c r="B10" s="24" t="s">
        <v>18</v>
      </c>
      <c r="C10" s="3"/>
      <c r="D10" s="3"/>
      <c r="E10" s="21"/>
      <c r="F10" s="21"/>
      <c r="G10" s="21"/>
    </row>
    <row r="11" spans="2:7" x14ac:dyDescent="0.25">
      <c r="B11" s="4" t="s">
        <v>26</v>
      </c>
      <c r="C11" s="3"/>
      <c r="D11" s="3"/>
      <c r="E11" s="21"/>
      <c r="F11" s="21"/>
      <c r="G11" s="21"/>
    </row>
    <row r="12" spans="2:7" x14ac:dyDescent="0.25">
      <c r="B12" s="23" t="s">
        <v>25</v>
      </c>
      <c r="C12" s="3"/>
      <c r="D12" s="3"/>
      <c r="E12" s="21"/>
      <c r="F12" s="21"/>
      <c r="G12" s="21"/>
    </row>
    <row r="13" spans="2:7" x14ac:dyDescent="0.25">
      <c r="B13" s="4" t="s">
        <v>24</v>
      </c>
      <c r="C13" s="3"/>
      <c r="D13" s="3"/>
      <c r="E13" s="21"/>
      <c r="F13" s="21"/>
      <c r="G13" s="21"/>
    </row>
    <row r="14" spans="2:7" x14ac:dyDescent="0.25">
      <c r="B14" s="23" t="s">
        <v>23</v>
      </c>
      <c r="C14" s="3"/>
      <c r="D14" s="3"/>
      <c r="E14" s="21"/>
      <c r="F14" s="21"/>
      <c r="G14" s="21"/>
    </row>
    <row r="15" spans="2:7" x14ac:dyDescent="0.25">
      <c r="B15" s="9" t="s">
        <v>13</v>
      </c>
      <c r="C15" s="3"/>
      <c r="D15" s="3"/>
      <c r="E15" s="21"/>
      <c r="F15" s="21"/>
      <c r="G15" s="21"/>
    </row>
    <row r="16" spans="2:7" x14ac:dyDescent="0.25">
      <c r="B16" s="23"/>
      <c r="C16" s="3"/>
      <c r="D16" s="3"/>
      <c r="E16" s="21"/>
      <c r="F16" s="21"/>
      <c r="G16" s="21"/>
    </row>
    <row r="17" spans="2:7" ht="15.75" customHeight="1" x14ac:dyDescent="0.25">
      <c r="B17" s="4" t="s">
        <v>39</v>
      </c>
      <c r="C17" s="3"/>
      <c r="D17" s="3"/>
      <c r="E17" s="21"/>
      <c r="F17" s="21"/>
      <c r="G17" s="21"/>
    </row>
    <row r="18" spans="2:7" ht="15.75" customHeight="1" x14ac:dyDescent="0.25">
      <c r="B18" s="4" t="s">
        <v>29</v>
      </c>
      <c r="C18" s="3"/>
      <c r="D18" s="3"/>
      <c r="E18" s="21"/>
      <c r="F18" s="21"/>
      <c r="G18" s="21"/>
    </row>
    <row r="19" spans="2:7" x14ac:dyDescent="0.25">
      <c r="B19" s="25" t="s">
        <v>28</v>
      </c>
      <c r="C19" s="3"/>
      <c r="D19" s="3"/>
      <c r="E19" s="21"/>
      <c r="F19" s="21"/>
      <c r="G19" s="21"/>
    </row>
    <row r="20" spans="2:7" x14ac:dyDescent="0.25">
      <c r="B20" s="24" t="s">
        <v>27</v>
      </c>
      <c r="C20" s="3"/>
      <c r="D20" s="3"/>
      <c r="E20" s="21"/>
      <c r="F20" s="21"/>
      <c r="G20" s="21"/>
    </row>
    <row r="21" spans="2:7" x14ac:dyDescent="0.25">
      <c r="B21" s="24" t="s">
        <v>18</v>
      </c>
      <c r="C21" s="3"/>
      <c r="D21" s="3"/>
      <c r="E21" s="21"/>
      <c r="F21" s="21"/>
      <c r="G21" s="21"/>
    </row>
    <row r="22" spans="2:7" x14ac:dyDescent="0.25">
      <c r="B22" s="4" t="s">
        <v>26</v>
      </c>
      <c r="C22" s="3"/>
      <c r="D22" s="3"/>
      <c r="E22" s="21"/>
      <c r="F22" s="21"/>
      <c r="G22" s="21"/>
    </row>
    <row r="23" spans="2:7" x14ac:dyDescent="0.25">
      <c r="B23" s="23" t="s">
        <v>25</v>
      </c>
      <c r="C23" s="3"/>
      <c r="D23" s="3"/>
      <c r="E23" s="21"/>
      <c r="F23" s="21"/>
      <c r="G23" s="21"/>
    </row>
    <row r="24" spans="2:7" x14ac:dyDescent="0.25">
      <c r="B24" s="4" t="s">
        <v>24</v>
      </c>
      <c r="C24" s="3"/>
      <c r="D24" s="3"/>
      <c r="E24" s="21"/>
      <c r="F24" s="21"/>
      <c r="G24" s="21"/>
    </row>
    <row r="25" spans="2:7" x14ac:dyDescent="0.25">
      <c r="B25" s="23" t="s">
        <v>23</v>
      </c>
      <c r="C25" s="3"/>
      <c r="D25" s="3"/>
      <c r="E25" s="21"/>
      <c r="F25" s="21"/>
      <c r="G25" s="21"/>
    </row>
    <row r="26" spans="2:7" x14ac:dyDescent="0.25">
      <c r="B26" s="9" t="s">
        <v>13</v>
      </c>
      <c r="C26" s="3"/>
      <c r="D26" s="3"/>
      <c r="E26" s="21"/>
      <c r="F26" s="21"/>
      <c r="G26" s="21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tabSelected="1" topLeftCell="A91" workbookViewId="0">
      <selection activeCell="F105" sqref="F105"/>
    </sheetView>
  </sheetViews>
  <sheetFormatPr defaultRowHeight="15" x14ac:dyDescent="0.25"/>
  <cols>
    <col min="1" max="2" width="10" customWidth="1"/>
    <col min="3" max="3" width="37.7109375" customWidth="1"/>
    <col min="4" max="4" width="14.7109375" customWidth="1"/>
    <col min="5" max="5" width="13.85546875" customWidth="1"/>
    <col min="6" max="7" width="16.85546875" customWidth="1"/>
    <col min="8" max="8" width="14.42578125" customWidth="1"/>
  </cols>
  <sheetData>
    <row r="1" spans="1:8" ht="15" customHeight="1" x14ac:dyDescent="0.25">
      <c r="A1" s="253" t="s">
        <v>277</v>
      </c>
      <c r="B1" s="253"/>
      <c r="C1" s="253"/>
      <c r="D1" s="253"/>
      <c r="E1" s="253"/>
      <c r="F1" s="253"/>
      <c r="G1" s="253"/>
      <c r="H1" s="253"/>
    </row>
    <row r="2" spans="1:8" ht="15" customHeight="1" x14ac:dyDescent="0.25">
      <c r="A2" s="254" t="s">
        <v>55</v>
      </c>
      <c r="B2" s="255"/>
      <c r="C2" s="255"/>
      <c r="D2" s="255"/>
      <c r="E2" s="255"/>
      <c r="F2" s="255"/>
      <c r="G2" s="255"/>
      <c r="H2" s="256"/>
    </row>
    <row r="3" spans="1:8" ht="15" customHeight="1" x14ac:dyDescent="0.25">
      <c r="A3" s="257" t="s">
        <v>56</v>
      </c>
      <c r="B3" s="257"/>
      <c r="C3" s="257"/>
      <c r="D3" s="257"/>
      <c r="E3" s="257"/>
      <c r="F3" s="257"/>
      <c r="G3" s="257"/>
      <c r="H3" s="257"/>
    </row>
    <row r="4" spans="1:8" ht="36" x14ac:dyDescent="0.25">
      <c r="A4" s="262" t="s">
        <v>57</v>
      </c>
      <c r="B4" s="263"/>
      <c r="C4" s="80" t="s">
        <v>58</v>
      </c>
      <c r="D4" s="80" t="s">
        <v>289</v>
      </c>
      <c r="E4" s="80" t="s">
        <v>290</v>
      </c>
      <c r="F4" s="80" t="s">
        <v>291</v>
      </c>
      <c r="G4" s="80" t="s">
        <v>164</v>
      </c>
      <c r="H4" s="80" t="s">
        <v>59</v>
      </c>
    </row>
    <row r="5" spans="1:8" x14ac:dyDescent="0.25">
      <c r="A5" s="262">
        <v>1</v>
      </c>
      <c r="B5" s="263"/>
      <c r="C5" s="80">
        <v>2</v>
      </c>
      <c r="D5" s="80">
        <v>3</v>
      </c>
      <c r="E5" s="80">
        <v>4</v>
      </c>
      <c r="F5" s="80">
        <v>5</v>
      </c>
      <c r="G5" s="80" t="s">
        <v>165</v>
      </c>
      <c r="H5" s="80" t="s">
        <v>16</v>
      </c>
    </row>
    <row r="6" spans="1:8" x14ac:dyDescent="0.25">
      <c r="A6" s="258" t="s">
        <v>166</v>
      </c>
      <c r="B6" s="258"/>
      <c r="C6" s="258"/>
      <c r="D6" s="81">
        <f>D11+D44+D123+D129+D155+D161+D181+D187</f>
        <v>572501.55000000005</v>
      </c>
      <c r="E6" s="81">
        <f>E11+E44+E123+E129+E155+E161+E181+E187</f>
        <v>1268554.19</v>
      </c>
      <c r="F6" s="81">
        <f>F7</f>
        <v>710115.18999999983</v>
      </c>
      <c r="G6" s="82">
        <f>F6/D6</f>
        <v>1.2403725195154489</v>
      </c>
      <c r="H6" s="82">
        <f>F6/E6</f>
        <v>0.55978309448491115</v>
      </c>
    </row>
    <row r="7" spans="1:8" x14ac:dyDescent="0.25">
      <c r="A7" s="259" t="s">
        <v>167</v>
      </c>
      <c r="B7" s="260"/>
      <c r="C7" s="261"/>
      <c r="D7" s="81">
        <f t="shared" ref="D7:F9" si="0">D8</f>
        <v>572501.55000000005</v>
      </c>
      <c r="E7" s="81">
        <f t="shared" si="0"/>
        <v>1268554.19</v>
      </c>
      <c r="F7" s="81">
        <f t="shared" si="0"/>
        <v>710115.18999999983</v>
      </c>
      <c r="G7" s="82">
        <f>F7/D7</f>
        <v>1.2403725195154489</v>
      </c>
      <c r="H7" s="82">
        <f>F7/E7</f>
        <v>0.55978309448491115</v>
      </c>
    </row>
    <row r="8" spans="1:8" ht="22.5" customHeight="1" x14ac:dyDescent="0.25">
      <c r="A8" s="259" t="s">
        <v>168</v>
      </c>
      <c r="B8" s="260"/>
      <c r="C8" s="261"/>
      <c r="D8" s="81">
        <f t="shared" si="0"/>
        <v>572501.55000000005</v>
      </c>
      <c r="E8" s="81">
        <f t="shared" si="0"/>
        <v>1268554.19</v>
      </c>
      <c r="F8" s="81">
        <f t="shared" si="0"/>
        <v>710115.18999999983</v>
      </c>
      <c r="G8" s="82">
        <f>F8/D8</f>
        <v>1.2403725195154489</v>
      </c>
      <c r="H8" s="82">
        <f>F8/E8</f>
        <v>0.55978309448491115</v>
      </c>
    </row>
    <row r="9" spans="1:8" x14ac:dyDescent="0.25">
      <c r="A9" s="259" t="s">
        <v>169</v>
      </c>
      <c r="B9" s="260"/>
      <c r="C9" s="261"/>
      <c r="D9" s="81">
        <f t="shared" si="0"/>
        <v>572501.55000000005</v>
      </c>
      <c r="E9" s="81">
        <f t="shared" si="0"/>
        <v>1268554.19</v>
      </c>
      <c r="F9" s="81">
        <f t="shared" si="0"/>
        <v>710115.18999999983</v>
      </c>
      <c r="G9" s="82">
        <f>F9/D9</f>
        <v>1.2403725195154489</v>
      </c>
      <c r="H9" s="82">
        <f>F9/E9</f>
        <v>0.55978309448491115</v>
      </c>
    </row>
    <row r="10" spans="1:8" x14ac:dyDescent="0.25">
      <c r="A10" s="258" t="s">
        <v>162</v>
      </c>
      <c r="B10" s="258"/>
      <c r="C10" s="258"/>
      <c r="D10" s="81">
        <f>D11+D44+D123+D129+D155+D161+D181+D187</f>
        <v>572501.55000000005</v>
      </c>
      <c r="E10" s="81">
        <f>E11+E44+E123+E129+E155+E161+E181+E187</f>
        <v>1268554.19</v>
      </c>
      <c r="F10" s="81">
        <f>F11+F44+F123+F129+F155+F161+F181</f>
        <v>710115.18999999983</v>
      </c>
      <c r="G10" s="82">
        <f>F10/D10</f>
        <v>1.2403725195154489</v>
      </c>
      <c r="H10" s="82">
        <f>F10/E10</f>
        <v>0.55978309448491115</v>
      </c>
    </row>
    <row r="11" spans="1:8" x14ac:dyDescent="0.25">
      <c r="A11" s="250" t="s">
        <v>163</v>
      </c>
      <c r="B11" s="250"/>
      <c r="C11" s="250"/>
      <c r="D11" s="83">
        <f t="shared" ref="D11:F12" si="1">D12</f>
        <v>16559.82</v>
      </c>
      <c r="E11" s="83">
        <f t="shared" si="1"/>
        <v>39062.99</v>
      </c>
      <c r="F11" s="83">
        <f t="shared" si="1"/>
        <v>17245.54</v>
      </c>
      <c r="G11" s="84">
        <f t="shared" ref="G11:G18" si="2">F11/D11</f>
        <v>1.0414086626545458</v>
      </c>
      <c r="H11" s="84">
        <f t="shared" ref="H11:H18" si="3">F11/E11</f>
        <v>0.44148028607129158</v>
      </c>
    </row>
    <row r="12" spans="1:8" x14ac:dyDescent="0.25">
      <c r="A12" s="251" t="s">
        <v>161</v>
      </c>
      <c r="B12" s="251"/>
      <c r="C12" s="251"/>
      <c r="D12" s="85">
        <f t="shared" si="1"/>
        <v>16559.82</v>
      </c>
      <c r="E12" s="85">
        <f t="shared" si="1"/>
        <v>39062.99</v>
      </c>
      <c r="F12" s="85">
        <f t="shared" si="1"/>
        <v>17245.54</v>
      </c>
      <c r="G12" s="86">
        <f t="shared" si="2"/>
        <v>1.0414086626545458</v>
      </c>
      <c r="H12" s="86">
        <f t="shared" si="3"/>
        <v>0.44148028607129158</v>
      </c>
    </row>
    <row r="13" spans="1:8" ht="16.5" customHeight="1" x14ac:dyDescent="0.25">
      <c r="A13" s="87">
        <v>3</v>
      </c>
      <c r="B13" s="87" t="s">
        <v>170</v>
      </c>
      <c r="C13" s="88" t="s">
        <v>60</v>
      </c>
      <c r="D13" s="89">
        <f>D14+D17+D40</f>
        <v>16559.82</v>
      </c>
      <c r="E13" s="89">
        <f>E14+E17+E40</f>
        <v>39062.99</v>
      </c>
      <c r="F13" s="89">
        <f>F14+F17+F40</f>
        <v>17245.54</v>
      </c>
      <c r="G13" s="90">
        <f t="shared" si="2"/>
        <v>1.0414086626545458</v>
      </c>
      <c r="H13" s="90">
        <f t="shared" si="3"/>
        <v>0.44148028607129158</v>
      </c>
    </row>
    <row r="14" spans="1:8" x14ac:dyDescent="0.25">
      <c r="A14" s="91">
        <v>31</v>
      </c>
      <c r="B14" s="91"/>
      <c r="C14" s="92" t="s">
        <v>142</v>
      </c>
      <c r="D14" s="93">
        <f t="shared" ref="D14:F15" si="4">D15</f>
        <v>318.54000000000002</v>
      </c>
      <c r="E14" s="93">
        <f t="shared" si="4"/>
        <v>530.9</v>
      </c>
      <c r="F14" s="93">
        <f t="shared" si="4"/>
        <v>318.54000000000002</v>
      </c>
      <c r="G14" s="94">
        <f t="shared" si="2"/>
        <v>1</v>
      </c>
      <c r="H14" s="94">
        <f t="shared" si="3"/>
        <v>0.60000000000000009</v>
      </c>
    </row>
    <row r="15" spans="1:8" s="78" customFormat="1" x14ac:dyDescent="0.25">
      <c r="A15" s="95">
        <v>312</v>
      </c>
      <c r="B15" s="95"/>
      <c r="C15" s="103" t="s">
        <v>86</v>
      </c>
      <c r="D15" s="104">
        <f t="shared" si="4"/>
        <v>318.54000000000002</v>
      </c>
      <c r="E15" s="104">
        <f t="shared" si="4"/>
        <v>530.9</v>
      </c>
      <c r="F15" s="104">
        <f>F16</f>
        <v>318.54000000000002</v>
      </c>
      <c r="G15" s="99">
        <f t="shared" si="2"/>
        <v>1</v>
      </c>
      <c r="H15" s="99">
        <f t="shared" si="3"/>
        <v>0.60000000000000009</v>
      </c>
    </row>
    <row r="16" spans="1:8" s="58" customFormat="1" x14ac:dyDescent="0.25">
      <c r="A16" s="100">
        <v>3121</v>
      </c>
      <c r="B16" s="100" t="s">
        <v>171</v>
      </c>
      <c r="C16" s="101" t="s">
        <v>86</v>
      </c>
      <c r="D16" s="102">
        <v>318.54000000000002</v>
      </c>
      <c r="E16" s="102">
        <v>530.9</v>
      </c>
      <c r="F16" s="102">
        <v>318.54000000000002</v>
      </c>
      <c r="G16" s="132">
        <f t="shared" si="2"/>
        <v>1</v>
      </c>
      <c r="H16" s="132">
        <f t="shared" si="3"/>
        <v>0.60000000000000009</v>
      </c>
    </row>
    <row r="17" spans="1:8" x14ac:dyDescent="0.25">
      <c r="A17" s="91">
        <v>32</v>
      </c>
      <c r="B17" s="91"/>
      <c r="C17" s="92" t="s">
        <v>10</v>
      </c>
      <c r="D17" s="93">
        <f>SUM(D18+D22+D27+D34)</f>
        <v>16241.28</v>
      </c>
      <c r="E17" s="93">
        <f>E18+E22+E27+E34</f>
        <v>38352.089999999997</v>
      </c>
      <c r="F17" s="93">
        <f>F18+F22+F27+F34</f>
        <v>16927</v>
      </c>
      <c r="G17" s="94">
        <f t="shared" si="2"/>
        <v>1.0422208101824486</v>
      </c>
      <c r="H17" s="94">
        <f t="shared" si="3"/>
        <v>0.44135795467730704</v>
      </c>
    </row>
    <row r="18" spans="1:8" s="78" customFormat="1" x14ac:dyDescent="0.25">
      <c r="A18" s="95">
        <v>321</v>
      </c>
      <c r="B18" s="95"/>
      <c r="C18" s="103" t="s">
        <v>21</v>
      </c>
      <c r="D18" s="104">
        <f>SUM(D19:D21)</f>
        <v>1995.9</v>
      </c>
      <c r="E18" s="104">
        <f>SUM(E19:E21)</f>
        <v>4250</v>
      </c>
      <c r="F18" s="104">
        <f>SUM(F19:F21)</f>
        <v>1685.67</v>
      </c>
      <c r="G18" s="99">
        <f t="shared" si="2"/>
        <v>0.84456636104013227</v>
      </c>
      <c r="H18" s="99">
        <f t="shared" si="3"/>
        <v>0.39662823529411767</v>
      </c>
    </row>
    <row r="19" spans="1:8" s="58" customFormat="1" ht="15.75" customHeight="1" x14ac:dyDescent="0.25">
      <c r="A19" s="105">
        <v>3211</v>
      </c>
      <c r="B19" s="105" t="s">
        <v>172</v>
      </c>
      <c r="C19" s="101" t="s">
        <v>22</v>
      </c>
      <c r="D19" s="102">
        <v>1443.47</v>
      </c>
      <c r="E19" s="102">
        <v>3000</v>
      </c>
      <c r="F19" s="98">
        <v>1397.92</v>
      </c>
      <c r="G19" s="132">
        <f t="shared" ref="G19:G37" si="5">F19/D19</f>
        <v>0.96844409651741981</v>
      </c>
      <c r="H19" s="132">
        <f t="shared" ref="H19:H37" si="6">F19/E19</f>
        <v>0.46597333333333335</v>
      </c>
    </row>
    <row r="20" spans="1:8" s="58" customFormat="1" ht="16.5" customHeight="1" x14ac:dyDescent="0.25">
      <c r="A20" s="105">
        <v>3213</v>
      </c>
      <c r="B20" s="105" t="s">
        <v>173</v>
      </c>
      <c r="C20" s="101" t="s">
        <v>61</v>
      </c>
      <c r="D20" s="102">
        <v>365.19</v>
      </c>
      <c r="E20" s="102">
        <v>800</v>
      </c>
      <c r="F20" s="98">
        <v>133.75</v>
      </c>
      <c r="G20" s="132">
        <f t="shared" si="5"/>
        <v>0.36624770667323858</v>
      </c>
      <c r="H20" s="132">
        <f t="shared" si="6"/>
        <v>0.16718749999999999</v>
      </c>
    </row>
    <row r="21" spans="1:8" s="58" customFormat="1" ht="16.5" customHeight="1" x14ac:dyDescent="0.25">
      <c r="A21" s="106">
        <v>3214</v>
      </c>
      <c r="B21" s="106" t="s">
        <v>174</v>
      </c>
      <c r="C21" s="107" t="s">
        <v>175</v>
      </c>
      <c r="D21" s="108">
        <v>187.24</v>
      </c>
      <c r="E21" s="108">
        <v>450</v>
      </c>
      <c r="F21" s="109">
        <v>154</v>
      </c>
      <c r="G21" s="132">
        <f t="shared" si="5"/>
        <v>0.82247383037812427</v>
      </c>
      <c r="H21" s="132">
        <f t="shared" si="6"/>
        <v>0.34222222222222221</v>
      </c>
    </row>
    <row r="22" spans="1:8" s="77" customFormat="1" x14ac:dyDescent="0.25">
      <c r="A22" s="110">
        <v>322</v>
      </c>
      <c r="B22" s="110"/>
      <c r="C22" s="103" t="s">
        <v>62</v>
      </c>
      <c r="D22" s="104">
        <f>SUM(D23:D26)</f>
        <v>7865.38</v>
      </c>
      <c r="E22" s="104">
        <f>SUM(E23:E26)</f>
        <v>15752.09</v>
      </c>
      <c r="F22" s="104">
        <f>SUM(F23:F26)</f>
        <v>6948.83</v>
      </c>
      <c r="G22" s="99">
        <f t="shared" si="5"/>
        <v>0.88347034726866336</v>
      </c>
      <c r="H22" s="99">
        <f t="shared" si="6"/>
        <v>0.44113701737356759</v>
      </c>
    </row>
    <row r="23" spans="1:8" s="58" customFormat="1" ht="18" customHeight="1" x14ac:dyDescent="0.25">
      <c r="A23" s="111">
        <v>3221</v>
      </c>
      <c r="B23" s="111" t="s">
        <v>176</v>
      </c>
      <c r="C23" s="112" t="s">
        <v>63</v>
      </c>
      <c r="D23" s="113">
        <v>3489.06</v>
      </c>
      <c r="E23" s="113">
        <v>8939.35</v>
      </c>
      <c r="F23" s="114">
        <v>4121</v>
      </c>
      <c r="G23" s="132">
        <f t="shared" si="5"/>
        <v>1.1811204163872218</v>
      </c>
      <c r="H23" s="132">
        <f t="shared" si="6"/>
        <v>0.46099548624900016</v>
      </c>
    </row>
    <row r="24" spans="1:8" s="58" customFormat="1" x14ac:dyDescent="0.25">
      <c r="A24" s="105">
        <v>3223</v>
      </c>
      <c r="B24" s="105" t="s">
        <v>177</v>
      </c>
      <c r="C24" s="101" t="s">
        <v>65</v>
      </c>
      <c r="D24" s="102">
        <v>4078.15</v>
      </c>
      <c r="E24" s="102">
        <v>5722.74</v>
      </c>
      <c r="F24" s="98">
        <v>2548.88</v>
      </c>
      <c r="G24" s="132">
        <f t="shared" si="5"/>
        <v>0.62500888883439798</v>
      </c>
      <c r="H24" s="132">
        <f t="shared" si="6"/>
        <v>0.44539503804121805</v>
      </c>
    </row>
    <row r="25" spans="1:8" s="58" customFormat="1" x14ac:dyDescent="0.25">
      <c r="A25" s="105">
        <v>3225</v>
      </c>
      <c r="B25" s="105" t="s">
        <v>178</v>
      </c>
      <c r="C25" s="101" t="s">
        <v>66</v>
      </c>
      <c r="D25" s="102">
        <v>298.17</v>
      </c>
      <c r="E25" s="102">
        <v>690</v>
      </c>
      <c r="F25" s="98">
        <v>57.76</v>
      </c>
      <c r="G25" s="132">
        <f t="shared" si="5"/>
        <v>0.19371499480162321</v>
      </c>
      <c r="H25" s="132">
        <f t="shared" si="6"/>
        <v>8.3710144927536229E-2</v>
      </c>
    </row>
    <row r="26" spans="1:8" s="58" customFormat="1" x14ac:dyDescent="0.25">
      <c r="A26" s="105">
        <v>3227</v>
      </c>
      <c r="B26" s="105" t="s">
        <v>179</v>
      </c>
      <c r="C26" s="101" t="s">
        <v>181</v>
      </c>
      <c r="D26" s="102">
        <v>0</v>
      </c>
      <c r="E26" s="102">
        <v>400</v>
      </c>
      <c r="F26" s="98">
        <v>221.19</v>
      </c>
      <c r="G26" s="132">
        <v>0</v>
      </c>
      <c r="H26" s="132">
        <f t="shared" si="6"/>
        <v>0.55297499999999999</v>
      </c>
    </row>
    <row r="27" spans="1:8" s="78" customFormat="1" ht="18.75" customHeight="1" x14ac:dyDescent="0.25">
      <c r="A27" s="110">
        <v>323</v>
      </c>
      <c r="B27" s="110"/>
      <c r="C27" s="103" t="s">
        <v>67</v>
      </c>
      <c r="D27" s="104">
        <f>SUM(D28:D33)</f>
        <v>5198.53</v>
      </c>
      <c r="E27" s="104">
        <f>SUM(E28:E33)</f>
        <v>15130</v>
      </c>
      <c r="F27" s="104">
        <f>SUM(F28:F33)</f>
        <v>7504.3099999999995</v>
      </c>
      <c r="G27" s="99">
        <f t="shared" si="5"/>
        <v>1.4435446174206938</v>
      </c>
      <c r="H27" s="99">
        <f t="shared" si="6"/>
        <v>0.4959887640449438</v>
      </c>
    </row>
    <row r="28" spans="1:8" s="58" customFormat="1" ht="18.75" customHeight="1" x14ac:dyDescent="0.25">
      <c r="A28" s="105">
        <v>3231</v>
      </c>
      <c r="B28" s="105" t="s">
        <v>180</v>
      </c>
      <c r="C28" s="101" t="s">
        <v>68</v>
      </c>
      <c r="D28" s="102">
        <v>1339.4</v>
      </c>
      <c r="E28" s="102">
        <v>2780</v>
      </c>
      <c r="F28" s="98">
        <v>1176.23</v>
      </c>
      <c r="G28" s="132">
        <f t="shared" si="5"/>
        <v>0.87817679558011041</v>
      </c>
      <c r="H28" s="132">
        <f t="shared" si="6"/>
        <v>0.42310431654676262</v>
      </c>
    </row>
    <row r="29" spans="1:8" s="58" customFormat="1" x14ac:dyDescent="0.25">
      <c r="A29" s="105">
        <v>3234</v>
      </c>
      <c r="B29" s="105" t="s">
        <v>182</v>
      </c>
      <c r="C29" s="101" t="s">
        <v>69</v>
      </c>
      <c r="D29" s="102">
        <v>2015.25</v>
      </c>
      <c r="E29" s="102">
        <v>4820</v>
      </c>
      <c r="F29" s="98">
        <v>3454.29</v>
      </c>
      <c r="G29" s="132">
        <f t="shared" si="5"/>
        <v>1.7140751767770748</v>
      </c>
      <c r="H29" s="132">
        <f t="shared" si="6"/>
        <v>0.71665767634854771</v>
      </c>
    </row>
    <row r="30" spans="1:8" s="58" customFormat="1" x14ac:dyDescent="0.25">
      <c r="A30" s="105">
        <v>3236</v>
      </c>
      <c r="B30" s="105" t="s">
        <v>183</v>
      </c>
      <c r="C30" s="101" t="s">
        <v>70</v>
      </c>
      <c r="D30" s="102">
        <v>87.6</v>
      </c>
      <c r="E30" s="102">
        <v>2400</v>
      </c>
      <c r="F30" s="98">
        <v>132.86000000000001</v>
      </c>
      <c r="G30" s="132">
        <f t="shared" si="5"/>
        <v>1.5166666666666668</v>
      </c>
      <c r="H30" s="132">
        <f t="shared" si="6"/>
        <v>5.5358333333333336E-2</v>
      </c>
    </row>
    <row r="31" spans="1:8" s="58" customFormat="1" x14ac:dyDescent="0.25">
      <c r="A31" s="105">
        <v>3237</v>
      </c>
      <c r="B31" s="105" t="s">
        <v>184</v>
      </c>
      <c r="C31" s="101" t="s">
        <v>71</v>
      </c>
      <c r="D31" s="102">
        <v>0</v>
      </c>
      <c r="E31" s="102">
        <v>130</v>
      </c>
      <c r="F31" s="98">
        <v>62.5</v>
      </c>
      <c r="G31" s="132">
        <f>F31/E31</f>
        <v>0.48076923076923078</v>
      </c>
      <c r="H31" s="132">
        <f>F31/E31</f>
        <v>0.48076923076923078</v>
      </c>
    </row>
    <row r="32" spans="1:8" s="58" customFormat="1" x14ac:dyDescent="0.25">
      <c r="A32" s="115">
        <v>3238</v>
      </c>
      <c r="B32" s="115" t="s">
        <v>185</v>
      </c>
      <c r="C32" s="97" t="s">
        <v>72</v>
      </c>
      <c r="D32" s="98">
        <v>587.29</v>
      </c>
      <c r="E32" s="98">
        <v>1800</v>
      </c>
      <c r="F32" s="98">
        <v>624.79</v>
      </c>
      <c r="G32" s="132">
        <f t="shared" si="5"/>
        <v>1.0638526111461117</v>
      </c>
      <c r="H32" s="132">
        <f t="shared" si="6"/>
        <v>0.34710555555555556</v>
      </c>
    </row>
    <row r="33" spans="1:8" s="58" customFormat="1" x14ac:dyDescent="0.25">
      <c r="A33" s="115">
        <v>3239</v>
      </c>
      <c r="B33" s="115" t="s">
        <v>186</v>
      </c>
      <c r="C33" s="97" t="s">
        <v>73</v>
      </c>
      <c r="D33" s="98">
        <v>1168.99</v>
      </c>
      <c r="E33" s="98">
        <v>3200</v>
      </c>
      <c r="F33" s="98">
        <v>2053.64</v>
      </c>
      <c r="G33" s="132">
        <f t="shared" si="5"/>
        <v>1.7567643863506102</v>
      </c>
      <c r="H33" s="132">
        <f t="shared" si="6"/>
        <v>0.64176250000000001</v>
      </c>
    </row>
    <row r="34" spans="1:8" s="27" customFormat="1" x14ac:dyDescent="0.25">
      <c r="A34" s="110">
        <v>329</v>
      </c>
      <c r="B34" s="110"/>
      <c r="C34" s="103" t="s">
        <v>74</v>
      </c>
      <c r="D34" s="104">
        <f>SUM(D35:D39)</f>
        <v>1181.47</v>
      </c>
      <c r="E34" s="104">
        <f>SUM(E35:E39)</f>
        <v>3220</v>
      </c>
      <c r="F34" s="104">
        <f>SUM(F35:F39)</f>
        <v>788.19</v>
      </c>
      <c r="G34" s="99">
        <f t="shared" si="5"/>
        <v>0.66712654574386154</v>
      </c>
      <c r="H34" s="99">
        <f t="shared" si="6"/>
        <v>0.24477950310559007</v>
      </c>
    </row>
    <row r="35" spans="1:8" s="58" customFormat="1" x14ac:dyDescent="0.25">
      <c r="A35" s="115">
        <v>3292</v>
      </c>
      <c r="B35" s="115" t="s">
        <v>187</v>
      </c>
      <c r="C35" s="97" t="s">
        <v>75</v>
      </c>
      <c r="D35" s="98">
        <v>76.64</v>
      </c>
      <c r="E35" s="98">
        <v>160</v>
      </c>
      <c r="F35" s="98">
        <v>0</v>
      </c>
      <c r="G35" s="132">
        <f>F35/D35</f>
        <v>0</v>
      </c>
      <c r="H35" s="132">
        <f>F35/E35</f>
        <v>0</v>
      </c>
    </row>
    <row r="36" spans="1:8" s="58" customFormat="1" x14ac:dyDescent="0.25">
      <c r="A36" s="115">
        <v>3293</v>
      </c>
      <c r="B36" s="115" t="s">
        <v>188</v>
      </c>
      <c r="C36" s="97" t="s">
        <v>76</v>
      </c>
      <c r="D36" s="98">
        <v>123.01</v>
      </c>
      <c r="E36" s="98">
        <v>400</v>
      </c>
      <c r="F36" s="98">
        <v>215.17</v>
      </c>
      <c r="G36" s="132">
        <f>F36/D36</f>
        <v>1.7492073815136979</v>
      </c>
      <c r="H36" s="132">
        <f t="shared" si="6"/>
        <v>0.53792499999999999</v>
      </c>
    </row>
    <row r="37" spans="1:8" s="58" customFormat="1" x14ac:dyDescent="0.25">
      <c r="A37" s="115">
        <v>3294</v>
      </c>
      <c r="B37" s="115" t="s">
        <v>189</v>
      </c>
      <c r="C37" s="97" t="s">
        <v>77</v>
      </c>
      <c r="D37" s="98">
        <v>147.91</v>
      </c>
      <c r="E37" s="98">
        <v>210</v>
      </c>
      <c r="F37" s="98">
        <v>178.09</v>
      </c>
      <c r="G37" s="132">
        <f t="shared" si="5"/>
        <v>1.2040429991210873</v>
      </c>
      <c r="H37" s="132">
        <f t="shared" si="6"/>
        <v>0.84804761904761905</v>
      </c>
    </row>
    <row r="38" spans="1:8" s="58" customFormat="1" x14ac:dyDescent="0.25">
      <c r="A38" s="115">
        <v>3295</v>
      </c>
      <c r="B38" s="115" t="s">
        <v>190</v>
      </c>
      <c r="C38" s="97" t="s">
        <v>78</v>
      </c>
      <c r="D38" s="98">
        <v>0</v>
      </c>
      <c r="E38" s="98">
        <v>50</v>
      </c>
      <c r="F38" s="98">
        <v>46.45</v>
      </c>
      <c r="G38" s="132">
        <v>0</v>
      </c>
      <c r="H38" s="132">
        <f>F38/E38</f>
        <v>0.92900000000000005</v>
      </c>
    </row>
    <row r="39" spans="1:8" s="58" customFormat="1" x14ac:dyDescent="0.25">
      <c r="A39" s="105">
        <v>3299</v>
      </c>
      <c r="B39" s="105" t="s">
        <v>191</v>
      </c>
      <c r="C39" s="101" t="s">
        <v>74</v>
      </c>
      <c r="D39" s="102">
        <v>833.91</v>
      </c>
      <c r="E39" s="102">
        <v>2400</v>
      </c>
      <c r="F39" s="98">
        <v>348.48</v>
      </c>
      <c r="G39" s="132">
        <f>F39/D39</f>
        <v>0.4178868223189553</v>
      </c>
      <c r="H39" s="132">
        <f>F39/E39</f>
        <v>0.1452</v>
      </c>
    </row>
    <row r="40" spans="1:8" x14ac:dyDescent="0.25">
      <c r="A40" s="116">
        <v>34</v>
      </c>
      <c r="B40" s="116"/>
      <c r="C40" s="92" t="s">
        <v>79</v>
      </c>
      <c r="D40" s="93">
        <f>D41</f>
        <v>0</v>
      </c>
      <c r="E40" s="93">
        <f>E41</f>
        <v>180</v>
      </c>
      <c r="F40" s="93">
        <f>F41</f>
        <v>0</v>
      </c>
      <c r="G40" s="94">
        <v>0</v>
      </c>
      <c r="H40" s="94">
        <f>F40/E40</f>
        <v>0</v>
      </c>
    </row>
    <row r="41" spans="1:8" s="27" customFormat="1" x14ac:dyDescent="0.25">
      <c r="A41" s="110">
        <v>343</v>
      </c>
      <c r="B41" s="110"/>
      <c r="C41" s="103" t="s">
        <v>80</v>
      </c>
      <c r="D41" s="104">
        <f>SUM(D42:D43)</f>
        <v>0</v>
      </c>
      <c r="E41" s="104">
        <f>SUM(E42:E43)</f>
        <v>180</v>
      </c>
      <c r="F41" s="104">
        <f>SUM(F42:F43)</f>
        <v>0</v>
      </c>
      <c r="G41" s="99">
        <v>0</v>
      </c>
      <c r="H41" s="99">
        <f>F41/E41</f>
        <v>0</v>
      </c>
    </row>
    <row r="42" spans="1:8" s="58" customFormat="1" x14ac:dyDescent="0.25">
      <c r="A42" s="105">
        <v>3431</v>
      </c>
      <c r="B42" s="105" t="s">
        <v>192</v>
      </c>
      <c r="C42" s="101" t="s">
        <v>81</v>
      </c>
      <c r="D42" s="102">
        <v>0</v>
      </c>
      <c r="E42" s="102">
        <v>100</v>
      </c>
      <c r="F42" s="98">
        <v>0</v>
      </c>
      <c r="G42" s="132">
        <v>0</v>
      </c>
      <c r="H42" s="132">
        <v>0</v>
      </c>
    </row>
    <row r="43" spans="1:8" s="58" customFormat="1" x14ac:dyDescent="0.25">
      <c r="A43" s="105">
        <v>3433</v>
      </c>
      <c r="B43" s="105" t="s">
        <v>193</v>
      </c>
      <c r="C43" s="101" t="s">
        <v>82</v>
      </c>
      <c r="D43" s="102">
        <v>0</v>
      </c>
      <c r="E43" s="102">
        <v>80</v>
      </c>
      <c r="F43" s="98">
        <v>0</v>
      </c>
      <c r="G43" s="132">
        <v>0</v>
      </c>
      <c r="H43" s="132">
        <f>F43/E43</f>
        <v>0</v>
      </c>
    </row>
    <row r="44" spans="1:8" s="27" customFormat="1" x14ac:dyDescent="0.25">
      <c r="A44" s="252" t="s">
        <v>194</v>
      </c>
      <c r="B44" s="252"/>
      <c r="C44" s="252"/>
      <c r="D44" s="83">
        <f>D45+D62+D71+D111</f>
        <v>522248.85000000003</v>
      </c>
      <c r="E44" s="83">
        <f>E45+E62+E71+E111</f>
        <v>1160561.67</v>
      </c>
      <c r="F44" s="83">
        <f>F45+F62+F71+F111</f>
        <v>655823.35999999987</v>
      </c>
      <c r="G44" s="117">
        <f t="shared" ref="G44" si="7">F44/D44</f>
        <v>1.255767935151987</v>
      </c>
      <c r="H44" s="117">
        <f>F44/E44</f>
        <v>0.56509134926022497</v>
      </c>
    </row>
    <row r="45" spans="1:8" s="27" customFormat="1" x14ac:dyDescent="0.25">
      <c r="A45" s="249" t="s">
        <v>195</v>
      </c>
      <c r="B45" s="249"/>
      <c r="C45" s="249"/>
      <c r="D45" s="118">
        <f>D46+D55</f>
        <v>0</v>
      </c>
      <c r="E45" s="118">
        <f>E46+E55</f>
        <v>972.86</v>
      </c>
      <c r="F45" s="118">
        <f>F46+F55</f>
        <v>237.34</v>
      </c>
      <c r="G45" s="119">
        <v>0</v>
      </c>
      <c r="H45" s="119">
        <f>F45/E45</f>
        <v>0.24396110437267438</v>
      </c>
    </row>
    <row r="46" spans="1:8" s="27" customFormat="1" x14ac:dyDescent="0.25">
      <c r="A46" s="87">
        <v>3</v>
      </c>
      <c r="B46" s="87"/>
      <c r="C46" s="88" t="s">
        <v>60</v>
      </c>
      <c r="D46" s="89">
        <f>D47</f>
        <v>0</v>
      </c>
      <c r="E46" s="89">
        <f>E47</f>
        <v>422.86</v>
      </c>
      <c r="F46" s="89">
        <f>F47</f>
        <v>140.34</v>
      </c>
      <c r="G46" s="120">
        <v>0</v>
      </c>
      <c r="H46" s="120">
        <f>F46/E46</f>
        <v>0.33188289268315757</v>
      </c>
    </row>
    <row r="47" spans="1:8" s="27" customFormat="1" x14ac:dyDescent="0.25">
      <c r="A47" s="91">
        <v>32</v>
      </c>
      <c r="B47" s="91"/>
      <c r="C47" s="92" t="s">
        <v>10</v>
      </c>
      <c r="D47" s="93">
        <f>D48+D54</f>
        <v>0</v>
      </c>
      <c r="E47" s="93">
        <f>SUM(E48:E54)</f>
        <v>422.86</v>
      </c>
      <c r="F47" s="93">
        <f>SUM(F48:F54)</f>
        <v>140.34</v>
      </c>
      <c r="G47" s="129">
        <v>0</v>
      </c>
      <c r="H47" s="129">
        <f>F47/E47</f>
        <v>0.33188289268315757</v>
      </c>
    </row>
    <row r="48" spans="1:8" s="27" customFormat="1" x14ac:dyDescent="0.25">
      <c r="A48" s="110">
        <v>322</v>
      </c>
      <c r="B48" s="110"/>
      <c r="C48" s="103" t="s">
        <v>62</v>
      </c>
      <c r="D48" s="104">
        <v>0</v>
      </c>
      <c r="E48" s="104">
        <v>0</v>
      </c>
      <c r="F48" s="104">
        <f>F49+F50</f>
        <v>0</v>
      </c>
      <c r="G48" s="131">
        <v>0</v>
      </c>
      <c r="H48" s="131">
        <v>0</v>
      </c>
    </row>
    <row r="49" spans="1:8" s="58" customFormat="1" x14ac:dyDescent="0.25">
      <c r="A49" s="105">
        <v>3222</v>
      </c>
      <c r="B49" s="105" t="s">
        <v>196</v>
      </c>
      <c r="C49" s="101" t="s">
        <v>64</v>
      </c>
      <c r="D49" s="102">
        <v>0</v>
      </c>
      <c r="E49" s="102">
        <v>0</v>
      </c>
      <c r="F49" s="102">
        <v>0</v>
      </c>
      <c r="G49" s="122">
        <v>0</v>
      </c>
      <c r="H49" s="122">
        <v>0</v>
      </c>
    </row>
    <row r="50" spans="1:8" s="58" customFormat="1" x14ac:dyDescent="0.25">
      <c r="A50" s="105">
        <v>3225</v>
      </c>
      <c r="B50" s="105" t="s">
        <v>197</v>
      </c>
      <c r="C50" s="101" t="s">
        <v>66</v>
      </c>
      <c r="D50" s="102">
        <v>0</v>
      </c>
      <c r="E50" s="102">
        <v>0</v>
      </c>
      <c r="F50" s="102">
        <v>0</v>
      </c>
      <c r="G50" s="122">
        <v>0</v>
      </c>
      <c r="H50" s="122">
        <v>0</v>
      </c>
    </row>
    <row r="51" spans="1:8" s="27" customFormat="1" x14ac:dyDescent="0.25">
      <c r="A51" s="123">
        <v>323</v>
      </c>
      <c r="B51" s="123"/>
      <c r="C51" s="124" t="s">
        <v>67</v>
      </c>
      <c r="D51" s="126">
        <v>0</v>
      </c>
      <c r="E51" s="126">
        <v>0</v>
      </c>
      <c r="F51" s="126">
        <v>0</v>
      </c>
      <c r="G51" s="131">
        <v>0</v>
      </c>
      <c r="H51" s="131">
        <v>0</v>
      </c>
    </row>
    <row r="52" spans="1:8" s="58" customFormat="1" x14ac:dyDescent="0.25">
      <c r="A52" s="105">
        <v>3239</v>
      </c>
      <c r="B52" s="105" t="s">
        <v>198</v>
      </c>
      <c r="C52" s="101" t="s">
        <v>73</v>
      </c>
      <c r="D52" s="102">
        <v>0</v>
      </c>
      <c r="E52" s="102">
        <v>0</v>
      </c>
      <c r="F52" s="102">
        <v>0</v>
      </c>
      <c r="G52" s="122">
        <v>0</v>
      </c>
      <c r="H52" s="122">
        <v>0</v>
      </c>
    </row>
    <row r="53" spans="1:8" s="27" customFormat="1" x14ac:dyDescent="0.25">
      <c r="A53" s="123">
        <v>329</v>
      </c>
      <c r="B53" s="123"/>
      <c r="C53" s="124" t="s">
        <v>74</v>
      </c>
      <c r="D53" s="126">
        <v>0</v>
      </c>
      <c r="E53" s="126">
        <v>0</v>
      </c>
      <c r="F53" s="126">
        <v>0</v>
      </c>
      <c r="G53" s="131">
        <v>0</v>
      </c>
      <c r="H53" s="131">
        <v>0</v>
      </c>
    </row>
    <row r="54" spans="1:8" s="58" customFormat="1" x14ac:dyDescent="0.25">
      <c r="A54" s="105">
        <v>3299</v>
      </c>
      <c r="B54" s="105" t="s">
        <v>200</v>
      </c>
      <c r="C54" s="101" t="s">
        <v>74</v>
      </c>
      <c r="D54" s="102">
        <v>0</v>
      </c>
      <c r="E54" s="102">
        <v>422.86</v>
      </c>
      <c r="F54" s="102">
        <v>140.34</v>
      </c>
      <c r="G54" s="122">
        <v>0</v>
      </c>
      <c r="H54" s="122">
        <f>F54/E54</f>
        <v>0.33188289268315757</v>
      </c>
    </row>
    <row r="55" spans="1:8" x14ac:dyDescent="0.25">
      <c r="A55" s="125">
        <v>4</v>
      </c>
      <c r="B55" s="125"/>
      <c r="C55" s="88" t="s">
        <v>5</v>
      </c>
      <c r="D55" s="89">
        <f>D56</f>
        <v>0</v>
      </c>
      <c r="E55" s="89">
        <f>E56</f>
        <v>550</v>
      </c>
      <c r="F55" s="89">
        <f>F56</f>
        <v>97</v>
      </c>
      <c r="G55" s="120">
        <v>0</v>
      </c>
      <c r="H55" s="120">
        <v>0</v>
      </c>
    </row>
    <row r="56" spans="1:8" ht="24" x14ac:dyDescent="0.25">
      <c r="A56" s="116">
        <v>42</v>
      </c>
      <c r="B56" s="116"/>
      <c r="C56" s="92" t="s">
        <v>83</v>
      </c>
      <c r="D56" s="93">
        <f>D57+D60</f>
        <v>0</v>
      </c>
      <c r="E56" s="93">
        <f>E57+E60</f>
        <v>550</v>
      </c>
      <c r="F56" s="93">
        <f>F57+F60</f>
        <v>97</v>
      </c>
      <c r="G56" s="129">
        <v>0</v>
      </c>
      <c r="H56" s="129">
        <v>0</v>
      </c>
    </row>
    <row r="57" spans="1:8" x14ac:dyDescent="0.25">
      <c r="A57" s="123">
        <v>422</v>
      </c>
      <c r="B57" s="123"/>
      <c r="C57" s="124" t="s">
        <v>84</v>
      </c>
      <c r="D57" s="126">
        <v>0</v>
      </c>
      <c r="E57" s="126">
        <f>SUM(E58:E59)</f>
        <v>550</v>
      </c>
      <c r="F57" s="126">
        <f>F59</f>
        <v>0</v>
      </c>
      <c r="G57" s="131">
        <v>0</v>
      </c>
      <c r="H57" s="131">
        <v>0</v>
      </c>
    </row>
    <row r="58" spans="1:8" x14ac:dyDescent="0.25">
      <c r="A58" s="105">
        <v>4221</v>
      </c>
      <c r="B58" s="105" t="s">
        <v>201</v>
      </c>
      <c r="C58" s="101" t="s">
        <v>90</v>
      </c>
      <c r="D58" s="102">
        <v>0</v>
      </c>
      <c r="E58" s="102">
        <v>0</v>
      </c>
      <c r="F58" s="102">
        <v>0</v>
      </c>
      <c r="G58" s="122">
        <v>0</v>
      </c>
      <c r="H58" s="122">
        <v>0</v>
      </c>
    </row>
    <row r="59" spans="1:8" x14ac:dyDescent="0.25">
      <c r="A59" s="105">
        <v>4227</v>
      </c>
      <c r="B59" s="105" t="s">
        <v>202</v>
      </c>
      <c r="C59" s="101" t="s">
        <v>199</v>
      </c>
      <c r="D59" s="102">
        <v>0</v>
      </c>
      <c r="E59" s="102">
        <v>550</v>
      </c>
      <c r="F59" s="102">
        <v>0</v>
      </c>
      <c r="G59" s="122">
        <v>0</v>
      </c>
      <c r="H59" s="122">
        <v>0</v>
      </c>
    </row>
    <row r="60" spans="1:8" s="27" customFormat="1" ht="24" x14ac:dyDescent="0.25">
      <c r="A60" s="110">
        <v>424</v>
      </c>
      <c r="B60" s="110"/>
      <c r="C60" s="103" t="s">
        <v>132</v>
      </c>
      <c r="D60" s="104">
        <f>D61</f>
        <v>0</v>
      </c>
      <c r="E60" s="104">
        <f>E61</f>
        <v>0</v>
      </c>
      <c r="F60" s="104">
        <f>F61</f>
        <v>97</v>
      </c>
      <c r="G60" s="131">
        <v>0</v>
      </c>
      <c r="H60" s="131">
        <v>0</v>
      </c>
    </row>
    <row r="61" spans="1:8" x14ac:dyDescent="0.25">
      <c r="A61" s="105">
        <v>4241</v>
      </c>
      <c r="B61" s="105" t="s">
        <v>292</v>
      </c>
      <c r="C61" s="101" t="s">
        <v>293</v>
      </c>
      <c r="D61" s="102">
        <v>0</v>
      </c>
      <c r="E61" s="102">
        <v>0</v>
      </c>
      <c r="F61" s="102">
        <v>97</v>
      </c>
      <c r="G61" s="122">
        <v>0</v>
      </c>
      <c r="H61" s="122">
        <v>0</v>
      </c>
    </row>
    <row r="62" spans="1:8" x14ac:dyDescent="0.25">
      <c r="A62" s="249" t="s">
        <v>143</v>
      </c>
      <c r="B62" s="249"/>
      <c r="C62" s="249"/>
      <c r="D62" s="118">
        <f t="shared" ref="D62:F63" si="8">D63</f>
        <v>613.38</v>
      </c>
      <c r="E62" s="118">
        <f t="shared" si="8"/>
        <v>5487.9699999999993</v>
      </c>
      <c r="F62" s="118">
        <f t="shared" si="8"/>
        <v>2554.15</v>
      </c>
      <c r="G62" s="119">
        <f>F62/D62</f>
        <v>4.1640581694871042</v>
      </c>
      <c r="H62" s="119">
        <f>F62/E62</f>
        <v>0.46540888525265267</v>
      </c>
    </row>
    <row r="63" spans="1:8" x14ac:dyDescent="0.25">
      <c r="A63" s="87">
        <v>3</v>
      </c>
      <c r="B63" s="87"/>
      <c r="C63" s="88" t="s">
        <v>60</v>
      </c>
      <c r="D63" s="89">
        <f t="shared" si="8"/>
        <v>613.38</v>
      </c>
      <c r="E63" s="89">
        <f t="shared" si="8"/>
        <v>5487.9699999999993</v>
      </c>
      <c r="F63" s="89">
        <f t="shared" si="8"/>
        <v>2554.15</v>
      </c>
      <c r="G63" s="120">
        <f>F63/D63</f>
        <v>4.1640581694871042</v>
      </c>
      <c r="H63" s="120">
        <f>F63/E63</f>
        <v>0.46540888525265267</v>
      </c>
    </row>
    <row r="64" spans="1:8" x14ac:dyDescent="0.25">
      <c r="A64" s="91">
        <v>32</v>
      </c>
      <c r="B64" s="91"/>
      <c r="C64" s="92" t="s">
        <v>10</v>
      </c>
      <c r="D64" s="93">
        <f>D65+D69</f>
        <v>613.38</v>
      </c>
      <c r="E64" s="93">
        <f>E65+E69</f>
        <v>5487.9699999999993</v>
      </c>
      <c r="F64" s="93">
        <f>F65+F69</f>
        <v>2554.15</v>
      </c>
      <c r="G64" s="129">
        <f>F64/D64</f>
        <v>4.1640581694871042</v>
      </c>
      <c r="H64" s="129">
        <f>F64/E64</f>
        <v>0.46540888525265267</v>
      </c>
    </row>
    <row r="65" spans="1:8" s="27" customFormat="1" x14ac:dyDescent="0.25">
      <c r="A65" s="123">
        <v>322</v>
      </c>
      <c r="B65" s="123"/>
      <c r="C65" s="124" t="s">
        <v>62</v>
      </c>
      <c r="D65" s="126">
        <f>SUM(D66:D68)</f>
        <v>0</v>
      </c>
      <c r="E65" s="126">
        <f>SUM(E66:E68)</f>
        <v>1700</v>
      </c>
      <c r="F65" s="126">
        <f>F66</f>
        <v>304.14999999999998</v>
      </c>
      <c r="G65" s="127">
        <v>0</v>
      </c>
      <c r="H65" s="127">
        <f>F65/E65</f>
        <v>0.17891176470588233</v>
      </c>
    </row>
    <row r="66" spans="1:8" s="58" customFormat="1" x14ac:dyDescent="0.25">
      <c r="A66" s="105">
        <v>3222</v>
      </c>
      <c r="B66" s="105" t="s">
        <v>203</v>
      </c>
      <c r="C66" s="101" t="s">
        <v>64</v>
      </c>
      <c r="D66" s="102">
        <v>0</v>
      </c>
      <c r="E66" s="102">
        <v>800</v>
      </c>
      <c r="F66" s="102">
        <v>304.14999999999998</v>
      </c>
      <c r="G66" s="128">
        <v>0</v>
      </c>
      <c r="H66" s="128">
        <f>F66/E66</f>
        <v>0.38018749999999996</v>
      </c>
    </row>
    <row r="67" spans="1:8" s="58" customFormat="1" x14ac:dyDescent="0.25">
      <c r="A67" s="105">
        <v>3225</v>
      </c>
      <c r="B67" s="105" t="s">
        <v>204</v>
      </c>
      <c r="C67" s="101" t="s">
        <v>66</v>
      </c>
      <c r="D67" s="102">
        <v>0</v>
      </c>
      <c r="E67" s="102">
        <v>900</v>
      </c>
      <c r="F67" s="102">
        <v>0</v>
      </c>
      <c r="G67" s="128">
        <v>0</v>
      </c>
      <c r="H67" s="128">
        <f t="shared" ref="H67:H70" si="9">F67/E67</f>
        <v>0</v>
      </c>
    </row>
    <row r="68" spans="1:8" s="58" customFormat="1" x14ac:dyDescent="0.25">
      <c r="A68" s="105">
        <v>3227</v>
      </c>
      <c r="B68" s="105" t="s">
        <v>206</v>
      </c>
      <c r="C68" s="101" t="s">
        <v>181</v>
      </c>
      <c r="D68" s="102">
        <v>0</v>
      </c>
      <c r="E68" s="102">
        <v>0</v>
      </c>
      <c r="F68" s="102">
        <v>0</v>
      </c>
      <c r="G68" s="128">
        <v>0</v>
      </c>
      <c r="H68" s="128">
        <v>0</v>
      </c>
    </row>
    <row r="69" spans="1:8" s="27" customFormat="1" x14ac:dyDescent="0.25">
      <c r="A69" s="123">
        <v>323</v>
      </c>
      <c r="B69" s="123"/>
      <c r="C69" s="124" t="s">
        <v>67</v>
      </c>
      <c r="D69" s="126">
        <f>D70</f>
        <v>613.38</v>
      </c>
      <c r="E69" s="126">
        <f>E70</f>
        <v>3787.97</v>
      </c>
      <c r="F69" s="126">
        <f>F70</f>
        <v>2250</v>
      </c>
      <c r="G69" s="127">
        <f t="shared" ref="G69:G70" si="10">F69/D69</f>
        <v>3.6681991587596596</v>
      </c>
      <c r="H69" s="127">
        <f t="shared" si="9"/>
        <v>0.59398569682442048</v>
      </c>
    </row>
    <row r="70" spans="1:8" s="58" customFormat="1" x14ac:dyDescent="0.25">
      <c r="A70" s="105">
        <v>3239</v>
      </c>
      <c r="B70" s="105" t="s">
        <v>205</v>
      </c>
      <c r="C70" s="101" t="s">
        <v>73</v>
      </c>
      <c r="D70" s="102">
        <v>613.38</v>
      </c>
      <c r="E70" s="102">
        <v>3787.97</v>
      </c>
      <c r="F70" s="102">
        <v>2250</v>
      </c>
      <c r="G70" s="128">
        <f t="shared" si="10"/>
        <v>3.6681991587596596</v>
      </c>
      <c r="H70" s="128">
        <f t="shared" si="9"/>
        <v>0.59398569682442048</v>
      </c>
    </row>
    <row r="71" spans="1:8" x14ac:dyDescent="0.25">
      <c r="A71" s="249" t="s">
        <v>85</v>
      </c>
      <c r="B71" s="249"/>
      <c r="C71" s="249"/>
      <c r="D71" s="118">
        <f>D72+D104</f>
        <v>521635.47000000003</v>
      </c>
      <c r="E71" s="118">
        <f>E72+E104</f>
        <v>1153250.8399999999</v>
      </c>
      <c r="F71" s="118">
        <f>F72+F104</f>
        <v>652721.86999999988</v>
      </c>
      <c r="G71" s="119">
        <f>F71/D71</f>
        <v>1.2512988620194863</v>
      </c>
      <c r="H71" s="119">
        <f>F71/E71</f>
        <v>0.56598430051869719</v>
      </c>
    </row>
    <row r="72" spans="1:8" x14ac:dyDescent="0.25">
      <c r="A72" s="87">
        <v>3</v>
      </c>
      <c r="B72" s="87"/>
      <c r="C72" s="88" t="s">
        <v>60</v>
      </c>
      <c r="D72" s="89">
        <f>D73+D82+D95+D101</f>
        <v>521635.47000000003</v>
      </c>
      <c r="E72" s="89">
        <f>E73+E82+E95+E98+E101</f>
        <v>1151650.8399999999</v>
      </c>
      <c r="F72" s="89">
        <f>F73+F82+F95+F98+F101</f>
        <v>652721.86999999988</v>
      </c>
      <c r="G72" s="120">
        <f>F72/D72</f>
        <v>1.2512988620194863</v>
      </c>
      <c r="H72" s="120">
        <f>F72/E72</f>
        <v>0.56677062815323431</v>
      </c>
    </row>
    <row r="73" spans="1:8" x14ac:dyDescent="0.25">
      <c r="A73" s="91">
        <v>31</v>
      </c>
      <c r="B73" s="91"/>
      <c r="C73" s="92" t="s">
        <v>4</v>
      </c>
      <c r="D73" s="93">
        <f>D74+D76+D79</f>
        <v>489222.95</v>
      </c>
      <c r="E73" s="93">
        <f>E74+E76+E79</f>
        <v>1083449.18</v>
      </c>
      <c r="F73" s="93">
        <f>F74+F76+F79</f>
        <v>620962.3899999999</v>
      </c>
      <c r="G73" s="129">
        <f>F73/D73</f>
        <v>1.2692830334308722</v>
      </c>
      <c r="H73" s="129">
        <f>F73/E73</f>
        <v>0.57313476392127582</v>
      </c>
    </row>
    <row r="74" spans="1:8" s="27" customFormat="1" x14ac:dyDescent="0.25">
      <c r="A74" s="130">
        <v>311</v>
      </c>
      <c r="B74" s="130"/>
      <c r="C74" s="124" t="s">
        <v>19</v>
      </c>
      <c r="D74" s="126">
        <f>D75</f>
        <v>402776.65</v>
      </c>
      <c r="E74" s="126">
        <f>SUM(E75)</f>
        <v>876489.84</v>
      </c>
      <c r="F74" s="126">
        <f t="shared" ref="F74" si="11">F75</f>
        <v>513345.92</v>
      </c>
      <c r="G74" s="127">
        <f>F74/D74</f>
        <v>1.2745175769250774</v>
      </c>
      <c r="H74" s="127">
        <f>F74/E74</f>
        <v>0.58568382264419627</v>
      </c>
    </row>
    <row r="75" spans="1:8" s="58" customFormat="1" x14ac:dyDescent="0.25">
      <c r="A75" s="105">
        <v>3111</v>
      </c>
      <c r="B75" s="105" t="s">
        <v>207</v>
      </c>
      <c r="C75" s="101" t="s">
        <v>20</v>
      </c>
      <c r="D75" s="102">
        <v>402776.65</v>
      </c>
      <c r="E75" s="102">
        <v>876489.84</v>
      </c>
      <c r="F75" s="102">
        <v>513345.92</v>
      </c>
      <c r="G75" s="128">
        <f t="shared" ref="G75:G80" si="12">F75/D75</f>
        <v>1.2745175769250774</v>
      </c>
      <c r="H75" s="128">
        <f t="shared" ref="H75:H80" si="13">F75/E75</f>
        <v>0.58568382264419627</v>
      </c>
    </row>
    <row r="76" spans="1:8" s="27" customFormat="1" x14ac:dyDescent="0.25">
      <c r="A76" s="130">
        <v>312</v>
      </c>
      <c r="B76" s="130"/>
      <c r="C76" s="124" t="s">
        <v>86</v>
      </c>
      <c r="D76" s="126">
        <f>D77+D78</f>
        <v>20161.8</v>
      </c>
      <c r="E76" s="126">
        <f>SUM(E77:E78)</f>
        <v>62338.68</v>
      </c>
      <c r="F76" s="126">
        <f>F77+F78</f>
        <v>22830.52</v>
      </c>
      <c r="G76" s="127">
        <f t="shared" si="12"/>
        <v>1.1323651658086085</v>
      </c>
      <c r="H76" s="127">
        <f t="shared" si="13"/>
        <v>0.36623361290293605</v>
      </c>
    </row>
    <row r="77" spans="1:8" s="58" customFormat="1" x14ac:dyDescent="0.25">
      <c r="A77" s="105">
        <v>3121</v>
      </c>
      <c r="B77" s="105" t="s">
        <v>209</v>
      </c>
      <c r="C77" s="101" t="s">
        <v>86</v>
      </c>
      <c r="D77" s="102">
        <v>20161.8</v>
      </c>
      <c r="E77" s="102">
        <v>62338.68</v>
      </c>
      <c r="F77" s="102">
        <v>22830.52</v>
      </c>
      <c r="G77" s="128">
        <v>0</v>
      </c>
      <c r="H77" s="128">
        <f t="shared" si="13"/>
        <v>0.36623361290293605</v>
      </c>
    </row>
    <row r="78" spans="1:8" s="58" customFormat="1" x14ac:dyDescent="0.25">
      <c r="A78" s="105">
        <v>3121</v>
      </c>
      <c r="B78" s="105" t="s">
        <v>208</v>
      </c>
      <c r="C78" s="101" t="s">
        <v>86</v>
      </c>
      <c r="D78" s="102">
        <v>0</v>
      </c>
      <c r="E78" s="102">
        <v>0</v>
      </c>
      <c r="F78" s="102">
        <v>0</v>
      </c>
      <c r="G78" s="128">
        <v>0</v>
      </c>
      <c r="H78" s="128">
        <v>0</v>
      </c>
    </row>
    <row r="79" spans="1:8" s="27" customFormat="1" x14ac:dyDescent="0.25">
      <c r="A79" s="130">
        <v>313</v>
      </c>
      <c r="B79" s="130"/>
      <c r="C79" s="124" t="s">
        <v>87</v>
      </c>
      <c r="D79" s="126">
        <f>SUM(D80:D81)</f>
        <v>66284.5</v>
      </c>
      <c r="E79" s="126">
        <f>SUM(E80:E81)</f>
        <v>144620.66</v>
      </c>
      <c r="F79" s="126">
        <f>F80+F81</f>
        <v>84785.95</v>
      </c>
      <c r="G79" s="127">
        <f t="shared" si="12"/>
        <v>1.2791218158091258</v>
      </c>
      <c r="H79" s="127">
        <f t="shared" si="13"/>
        <v>0.58626443828979891</v>
      </c>
    </row>
    <row r="80" spans="1:8" s="58" customFormat="1" x14ac:dyDescent="0.25">
      <c r="A80" s="105">
        <v>3132</v>
      </c>
      <c r="B80" s="105" t="s">
        <v>210</v>
      </c>
      <c r="C80" s="101" t="s">
        <v>88</v>
      </c>
      <c r="D80" s="102">
        <v>66269.3</v>
      </c>
      <c r="E80" s="102">
        <v>144620.66</v>
      </c>
      <c r="F80" s="102">
        <v>84785.95</v>
      </c>
      <c r="G80" s="128">
        <f t="shared" si="12"/>
        <v>1.2794152043253813</v>
      </c>
      <c r="H80" s="128">
        <f t="shared" si="13"/>
        <v>0.58626443828979891</v>
      </c>
    </row>
    <row r="81" spans="1:8" s="58" customFormat="1" ht="24" x14ac:dyDescent="0.25">
      <c r="A81" s="105">
        <v>3133</v>
      </c>
      <c r="B81" s="105" t="s">
        <v>211</v>
      </c>
      <c r="C81" s="101" t="s">
        <v>89</v>
      </c>
      <c r="D81" s="102">
        <v>15.2</v>
      </c>
      <c r="E81" s="102">
        <v>0</v>
      </c>
      <c r="F81" s="102">
        <v>0</v>
      </c>
      <c r="G81" s="128">
        <v>0</v>
      </c>
      <c r="H81" s="128">
        <v>0</v>
      </c>
    </row>
    <row r="82" spans="1:8" s="27" customFormat="1" x14ac:dyDescent="0.25">
      <c r="A82" s="116">
        <v>32</v>
      </c>
      <c r="B82" s="116"/>
      <c r="C82" s="92" t="s">
        <v>10</v>
      </c>
      <c r="D82" s="93">
        <f>D83+D85+D88+D92</f>
        <v>31490.29</v>
      </c>
      <c r="E82" s="93">
        <f>E83+E85+E88+E92</f>
        <v>57501.66</v>
      </c>
      <c r="F82" s="93">
        <f>F83+F85+F88+F92</f>
        <v>31216.48</v>
      </c>
      <c r="G82" s="129">
        <f>F82/D82</f>
        <v>0.99130493876048775</v>
      </c>
      <c r="H82" s="129">
        <f>F82/E82</f>
        <v>0.54287963164889497</v>
      </c>
    </row>
    <row r="83" spans="1:8" s="27" customFormat="1" x14ac:dyDescent="0.25">
      <c r="A83" s="130">
        <v>321</v>
      </c>
      <c r="B83" s="130"/>
      <c r="C83" s="124" t="s">
        <v>21</v>
      </c>
      <c r="D83" s="126">
        <f>D84</f>
        <v>28405.54</v>
      </c>
      <c r="E83" s="126">
        <f t="shared" ref="E83:F83" si="14">E84</f>
        <v>54141.66</v>
      </c>
      <c r="F83" s="126">
        <f t="shared" si="14"/>
        <v>29256.48</v>
      </c>
      <c r="G83" s="127">
        <f>F83/D83</f>
        <v>1.0299568323643908</v>
      </c>
      <c r="H83" s="127">
        <f>F83/E83</f>
        <v>0.54036909839853442</v>
      </c>
    </row>
    <row r="84" spans="1:8" s="58" customFormat="1" ht="24" x14ac:dyDescent="0.25">
      <c r="A84" s="105">
        <v>3212</v>
      </c>
      <c r="B84" s="105" t="s">
        <v>212</v>
      </c>
      <c r="C84" s="101" t="s">
        <v>218</v>
      </c>
      <c r="D84" s="102">
        <v>28405.54</v>
      </c>
      <c r="E84" s="102">
        <v>54141.66</v>
      </c>
      <c r="F84" s="102">
        <v>29256.48</v>
      </c>
      <c r="G84" s="128">
        <f t="shared" ref="G84:G91" si="15">F84/D84</f>
        <v>1.0299568323643908</v>
      </c>
      <c r="H84" s="128">
        <f t="shared" ref="H84:H93" si="16">F84/E84</f>
        <v>0.54036909839853442</v>
      </c>
    </row>
    <row r="85" spans="1:8" s="27" customFormat="1" x14ac:dyDescent="0.25">
      <c r="A85" s="123">
        <v>322</v>
      </c>
      <c r="B85" s="123"/>
      <c r="C85" s="124" t="s">
        <v>62</v>
      </c>
      <c r="D85" s="126">
        <f>D86+D87</f>
        <v>0</v>
      </c>
      <c r="E85" s="126">
        <f>SUM(E86:E87)</f>
        <v>0</v>
      </c>
      <c r="F85" s="126">
        <f t="shared" ref="F85" si="17">F86+F87</f>
        <v>0</v>
      </c>
      <c r="G85" s="127">
        <v>0</v>
      </c>
      <c r="H85" s="127">
        <v>0</v>
      </c>
    </row>
    <row r="86" spans="1:8" s="58" customFormat="1" x14ac:dyDescent="0.25">
      <c r="A86" s="105">
        <v>3222</v>
      </c>
      <c r="B86" s="105" t="s">
        <v>214</v>
      </c>
      <c r="C86" s="101" t="s">
        <v>64</v>
      </c>
      <c r="D86" s="102">
        <v>0</v>
      </c>
      <c r="E86" s="102">
        <v>0</v>
      </c>
      <c r="F86" s="102">
        <v>0</v>
      </c>
      <c r="G86" s="128">
        <v>0</v>
      </c>
      <c r="H86" s="128">
        <v>0</v>
      </c>
    </row>
    <row r="87" spans="1:8" s="58" customFormat="1" x14ac:dyDescent="0.25">
      <c r="A87" s="105">
        <v>3225</v>
      </c>
      <c r="B87" s="105" t="s">
        <v>213</v>
      </c>
      <c r="C87" s="101" t="s">
        <v>66</v>
      </c>
      <c r="D87" s="102">
        <v>0</v>
      </c>
      <c r="E87" s="102">
        <v>0</v>
      </c>
      <c r="F87" s="102">
        <v>0</v>
      </c>
      <c r="G87" s="128">
        <v>0</v>
      </c>
      <c r="H87" s="128">
        <v>0</v>
      </c>
    </row>
    <row r="88" spans="1:8" s="27" customFormat="1" x14ac:dyDescent="0.25">
      <c r="A88" s="123">
        <v>323</v>
      </c>
      <c r="B88" s="123"/>
      <c r="C88" s="124" t="s">
        <v>67</v>
      </c>
      <c r="D88" s="126">
        <f>D89+D90+D91</f>
        <v>1087.5</v>
      </c>
      <c r="E88" s="126">
        <f>SUM(E89:E91)</f>
        <v>0</v>
      </c>
      <c r="F88" s="126">
        <f t="shared" ref="F88" si="18">F89+F90+F91</f>
        <v>0</v>
      </c>
      <c r="G88" s="127">
        <f t="shared" si="15"/>
        <v>0</v>
      </c>
      <c r="H88" s="127">
        <v>0</v>
      </c>
    </row>
    <row r="89" spans="1:8" s="58" customFormat="1" x14ac:dyDescent="0.25">
      <c r="A89" s="105">
        <v>3236</v>
      </c>
      <c r="B89" s="105" t="s">
        <v>215</v>
      </c>
      <c r="C89" s="101" t="s">
        <v>70</v>
      </c>
      <c r="D89" s="102">
        <v>0</v>
      </c>
      <c r="E89" s="102">
        <v>0</v>
      </c>
      <c r="F89" s="102">
        <v>0</v>
      </c>
      <c r="G89" s="128">
        <v>0</v>
      </c>
      <c r="H89" s="128">
        <v>0</v>
      </c>
    </row>
    <row r="90" spans="1:8" s="58" customFormat="1" x14ac:dyDescent="0.25">
      <c r="A90" s="105">
        <v>3237</v>
      </c>
      <c r="B90" s="105" t="s">
        <v>216</v>
      </c>
      <c r="C90" s="101" t="s">
        <v>71</v>
      </c>
      <c r="D90" s="102">
        <v>0</v>
      </c>
      <c r="E90" s="102">
        <v>0</v>
      </c>
      <c r="F90" s="102">
        <v>0</v>
      </c>
      <c r="G90" s="128">
        <v>0</v>
      </c>
      <c r="H90" s="128">
        <v>0</v>
      </c>
    </row>
    <row r="91" spans="1:8" s="58" customFormat="1" x14ac:dyDescent="0.25">
      <c r="A91" s="105">
        <v>3239</v>
      </c>
      <c r="B91" s="105" t="s">
        <v>217</v>
      </c>
      <c r="C91" s="101" t="s">
        <v>73</v>
      </c>
      <c r="D91" s="102">
        <v>1087.5</v>
      </c>
      <c r="E91" s="102">
        <v>0</v>
      </c>
      <c r="F91" s="102">
        <v>0</v>
      </c>
      <c r="G91" s="128">
        <f t="shared" si="15"/>
        <v>0</v>
      </c>
      <c r="H91" s="128">
        <v>0</v>
      </c>
    </row>
    <row r="92" spans="1:8" s="27" customFormat="1" x14ac:dyDescent="0.25">
      <c r="A92" s="123">
        <v>329</v>
      </c>
      <c r="B92" s="123"/>
      <c r="C92" s="124" t="s">
        <v>74</v>
      </c>
      <c r="D92" s="126">
        <f>D93+D94</f>
        <v>1997.25</v>
      </c>
      <c r="E92" s="126">
        <f t="shared" ref="E92:F92" si="19">E93+E94</f>
        <v>3360</v>
      </c>
      <c r="F92" s="126">
        <f t="shared" si="19"/>
        <v>1960</v>
      </c>
      <c r="G92" s="127">
        <v>0</v>
      </c>
      <c r="H92" s="127">
        <f t="shared" si="16"/>
        <v>0.58333333333333337</v>
      </c>
    </row>
    <row r="93" spans="1:8" s="58" customFormat="1" x14ac:dyDescent="0.25">
      <c r="A93" s="105">
        <v>3295</v>
      </c>
      <c r="B93" s="105" t="s">
        <v>219</v>
      </c>
      <c r="C93" s="101" t="s">
        <v>78</v>
      </c>
      <c r="D93" s="102">
        <v>1648.85</v>
      </c>
      <c r="E93" s="102">
        <v>3360</v>
      </c>
      <c r="F93" s="102">
        <v>1960</v>
      </c>
      <c r="G93" s="128">
        <v>0</v>
      </c>
      <c r="H93" s="128">
        <f t="shared" si="16"/>
        <v>0.58333333333333337</v>
      </c>
    </row>
    <row r="94" spans="1:8" s="58" customFormat="1" x14ac:dyDescent="0.25">
      <c r="A94" s="105">
        <v>3296</v>
      </c>
      <c r="B94" s="105" t="s">
        <v>220</v>
      </c>
      <c r="C94" s="101" t="s">
        <v>124</v>
      </c>
      <c r="D94" s="102">
        <v>348.4</v>
      </c>
      <c r="E94" s="102">
        <v>0</v>
      </c>
      <c r="F94" s="102">
        <v>0</v>
      </c>
      <c r="G94" s="128">
        <v>0</v>
      </c>
      <c r="H94" s="128">
        <v>0</v>
      </c>
    </row>
    <row r="95" spans="1:8" s="27" customFormat="1" x14ac:dyDescent="0.25">
      <c r="A95" s="116">
        <v>34</v>
      </c>
      <c r="B95" s="116"/>
      <c r="C95" s="92" t="s">
        <v>79</v>
      </c>
      <c r="D95" s="93">
        <f>D96</f>
        <v>355.33</v>
      </c>
      <c r="E95" s="93">
        <f t="shared" ref="E95" si="20">E96</f>
        <v>0</v>
      </c>
      <c r="F95" s="93">
        <f>F96</f>
        <v>0</v>
      </c>
      <c r="G95" s="129">
        <v>0</v>
      </c>
      <c r="H95" s="129">
        <v>0</v>
      </c>
    </row>
    <row r="96" spans="1:8" s="27" customFormat="1" x14ac:dyDescent="0.25">
      <c r="A96" s="123">
        <v>343</v>
      </c>
      <c r="B96" s="123"/>
      <c r="C96" s="124" t="s">
        <v>80</v>
      </c>
      <c r="D96" s="126">
        <f>D97</f>
        <v>355.33</v>
      </c>
      <c r="E96" s="126">
        <f>E97</f>
        <v>0</v>
      </c>
      <c r="F96" s="126">
        <f>F97</f>
        <v>0</v>
      </c>
      <c r="G96" s="127">
        <v>0</v>
      </c>
      <c r="H96" s="127">
        <v>0</v>
      </c>
    </row>
    <row r="97" spans="1:8" s="58" customFormat="1" x14ac:dyDescent="0.25">
      <c r="A97" s="105">
        <v>3433</v>
      </c>
      <c r="B97" s="105" t="s">
        <v>221</v>
      </c>
      <c r="C97" s="101" t="s">
        <v>82</v>
      </c>
      <c r="D97" s="102">
        <v>355.33</v>
      </c>
      <c r="E97" s="102">
        <v>0</v>
      </c>
      <c r="F97" s="102">
        <v>0</v>
      </c>
      <c r="G97" s="128">
        <v>0</v>
      </c>
      <c r="H97" s="128">
        <v>0</v>
      </c>
    </row>
    <row r="98" spans="1:8" s="79" customFormat="1" x14ac:dyDescent="0.25">
      <c r="A98" s="116">
        <v>37</v>
      </c>
      <c r="B98" s="116"/>
      <c r="C98" s="92" t="s">
        <v>227</v>
      </c>
      <c r="D98" s="93">
        <f>D99</f>
        <v>0</v>
      </c>
      <c r="E98" s="93">
        <f t="shared" ref="E98:F99" si="21">E99</f>
        <v>10700</v>
      </c>
      <c r="F98" s="93">
        <f t="shared" si="21"/>
        <v>0</v>
      </c>
      <c r="G98" s="129">
        <v>0</v>
      </c>
      <c r="H98" s="129">
        <f t="shared" ref="H98:H110" si="22">F98/E98</f>
        <v>0</v>
      </c>
    </row>
    <row r="99" spans="1:8" s="27" customFormat="1" ht="24" x14ac:dyDescent="0.25">
      <c r="A99" s="123">
        <v>372</v>
      </c>
      <c r="B99" s="123"/>
      <c r="C99" s="124" t="s">
        <v>147</v>
      </c>
      <c r="D99" s="126">
        <f>D100</f>
        <v>0</v>
      </c>
      <c r="E99" s="126">
        <f t="shared" si="21"/>
        <v>10700</v>
      </c>
      <c r="F99" s="126">
        <f t="shared" si="21"/>
        <v>0</v>
      </c>
      <c r="G99" s="127">
        <v>0</v>
      </c>
      <c r="H99" s="127">
        <f t="shared" si="22"/>
        <v>0</v>
      </c>
    </row>
    <row r="100" spans="1:8" s="58" customFormat="1" x14ac:dyDescent="0.25">
      <c r="A100" s="105">
        <v>3722</v>
      </c>
      <c r="B100" s="105" t="s">
        <v>226</v>
      </c>
      <c r="C100" s="101" t="s">
        <v>148</v>
      </c>
      <c r="D100" s="102">
        <v>0</v>
      </c>
      <c r="E100" s="102">
        <v>10700</v>
      </c>
      <c r="F100" s="102"/>
      <c r="G100" s="128">
        <v>0</v>
      </c>
      <c r="H100" s="128">
        <f t="shared" si="22"/>
        <v>0</v>
      </c>
    </row>
    <row r="101" spans="1:8" x14ac:dyDescent="0.25">
      <c r="A101" s="116">
        <v>38</v>
      </c>
      <c r="B101" s="116"/>
      <c r="C101" s="92" t="s">
        <v>300</v>
      </c>
      <c r="D101" s="93">
        <f t="shared" ref="D101:F102" si="23">D102</f>
        <v>566.9</v>
      </c>
      <c r="E101" s="93">
        <f t="shared" si="23"/>
        <v>0</v>
      </c>
      <c r="F101" s="93">
        <f t="shared" si="23"/>
        <v>543</v>
      </c>
      <c r="G101" s="129">
        <f>F101/D101</f>
        <v>0.95784088904568709</v>
      </c>
      <c r="H101" s="121">
        <v>0</v>
      </c>
    </row>
    <row r="102" spans="1:8" s="27" customFormat="1" x14ac:dyDescent="0.25">
      <c r="A102" s="123">
        <v>381</v>
      </c>
      <c r="B102" s="123"/>
      <c r="C102" s="124" t="s">
        <v>102</v>
      </c>
      <c r="D102" s="126">
        <f t="shared" si="23"/>
        <v>566.9</v>
      </c>
      <c r="E102" s="126">
        <f t="shared" si="23"/>
        <v>0</v>
      </c>
      <c r="F102" s="126">
        <f t="shared" si="23"/>
        <v>543</v>
      </c>
      <c r="G102" s="127">
        <f>F102/D102</f>
        <v>0.95784088904568709</v>
      </c>
      <c r="H102" s="127">
        <v>0</v>
      </c>
    </row>
    <row r="103" spans="1:8" s="58" customFormat="1" x14ac:dyDescent="0.25">
      <c r="A103" s="105">
        <v>3812</v>
      </c>
      <c r="B103" s="105" t="s">
        <v>222</v>
      </c>
      <c r="C103" s="101" t="s">
        <v>129</v>
      </c>
      <c r="D103" s="102">
        <v>566.9</v>
      </c>
      <c r="E103" s="102">
        <v>0</v>
      </c>
      <c r="F103" s="102">
        <v>543</v>
      </c>
      <c r="G103" s="128">
        <f>F103/D103</f>
        <v>0.95784088904568709</v>
      </c>
      <c r="H103" s="128">
        <v>0</v>
      </c>
    </row>
    <row r="104" spans="1:8" x14ac:dyDescent="0.25">
      <c r="A104" s="125">
        <v>4</v>
      </c>
      <c r="B104" s="125"/>
      <c r="C104" s="88" t="s">
        <v>5</v>
      </c>
      <c r="D104" s="89">
        <f>D105</f>
        <v>0</v>
      </c>
      <c r="E104" s="89">
        <f>E105</f>
        <v>1600</v>
      </c>
      <c r="F104" s="89">
        <f>F105</f>
        <v>0</v>
      </c>
      <c r="G104" s="120">
        <v>0</v>
      </c>
      <c r="H104" s="120">
        <f t="shared" si="22"/>
        <v>0</v>
      </c>
    </row>
    <row r="105" spans="1:8" ht="24" x14ac:dyDescent="0.25">
      <c r="A105" s="116">
        <v>42</v>
      </c>
      <c r="B105" s="116"/>
      <c r="C105" s="92" t="s">
        <v>83</v>
      </c>
      <c r="D105" s="93">
        <f>D106+D109</f>
        <v>0</v>
      </c>
      <c r="E105" s="93">
        <f>E106+E109</f>
        <v>1600</v>
      </c>
      <c r="F105" s="93">
        <f t="shared" ref="F105" si="24">F106+F109</f>
        <v>0</v>
      </c>
      <c r="G105" s="129">
        <v>0</v>
      </c>
      <c r="H105" s="129">
        <f t="shared" si="22"/>
        <v>0</v>
      </c>
    </row>
    <row r="106" spans="1:8" s="27" customFormat="1" x14ac:dyDescent="0.25">
      <c r="A106" s="123">
        <v>422</v>
      </c>
      <c r="B106" s="123"/>
      <c r="C106" s="124" t="s">
        <v>84</v>
      </c>
      <c r="D106" s="126">
        <f>D107+D108</f>
        <v>0</v>
      </c>
      <c r="E106" s="126">
        <f t="shared" ref="E106:F106" si="25">E107+E108</f>
        <v>0</v>
      </c>
      <c r="F106" s="126">
        <f t="shared" si="25"/>
        <v>0</v>
      </c>
      <c r="G106" s="127">
        <v>0</v>
      </c>
      <c r="H106" s="127">
        <v>0</v>
      </c>
    </row>
    <row r="107" spans="1:8" s="58" customFormat="1" x14ac:dyDescent="0.25">
      <c r="A107" s="105">
        <v>4221</v>
      </c>
      <c r="B107" s="105" t="s">
        <v>225</v>
      </c>
      <c r="C107" s="101" t="s">
        <v>90</v>
      </c>
      <c r="D107" s="102">
        <v>0</v>
      </c>
      <c r="E107" s="102">
        <v>0</v>
      </c>
      <c r="F107" s="102">
        <v>0</v>
      </c>
      <c r="G107" s="128">
        <v>0</v>
      </c>
      <c r="H107" s="128">
        <v>0</v>
      </c>
    </row>
    <row r="108" spans="1:8" s="58" customFormat="1" x14ac:dyDescent="0.25">
      <c r="A108" s="105">
        <v>4227</v>
      </c>
      <c r="B108" s="105" t="s">
        <v>223</v>
      </c>
      <c r="C108" s="101" t="s">
        <v>199</v>
      </c>
      <c r="D108" s="102">
        <v>0</v>
      </c>
      <c r="E108" s="102">
        <v>0</v>
      </c>
      <c r="F108" s="102">
        <v>0</v>
      </c>
      <c r="G108" s="128">
        <v>0</v>
      </c>
      <c r="H108" s="128">
        <v>0</v>
      </c>
    </row>
    <row r="109" spans="1:8" s="27" customFormat="1" ht="24" x14ac:dyDescent="0.25">
      <c r="A109" s="123">
        <v>424</v>
      </c>
      <c r="B109" s="123"/>
      <c r="C109" s="124" t="s">
        <v>132</v>
      </c>
      <c r="D109" s="126">
        <f>D110</f>
        <v>0</v>
      </c>
      <c r="E109" s="126">
        <f t="shared" ref="E109:F109" si="26">E110</f>
        <v>1600</v>
      </c>
      <c r="F109" s="126">
        <f t="shared" si="26"/>
        <v>0</v>
      </c>
      <c r="G109" s="127">
        <v>0</v>
      </c>
      <c r="H109" s="127">
        <f t="shared" si="22"/>
        <v>0</v>
      </c>
    </row>
    <row r="110" spans="1:8" x14ac:dyDescent="0.25">
      <c r="A110" s="105">
        <v>4241</v>
      </c>
      <c r="B110" s="105" t="s">
        <v>224</v>
      </c>
      <c r="C110" s="101" t="s">
        <v>133</v>
      </c>
      <c r="D110" s="102">
        <v>0</v>
      </c>
      <c r="E110" s="102">
        <v>1600</v>
      </c>
      <c r="F110" s="102">
        <v>0</v>
      </c>
      <c r="G110" s="128">
        <v>0</v>
      </c>
      <c r="H110" s="128">
        <f t="shared" si="22"/>
        <v>0</v>
      </c>
    </row>
    <row r="111" spans="1:8" x14ac:dyDescent="0.25">
      <c r="A111" s="249" t="s">
        <v>91</v>
      </c>
      <c r="B111" s="249"/>
      <c r="C111" s="249"/>
      <c r="D111" s="118">
        <f t="shared" ref="D111:F112" si="27">D112</f>
        <v>0</v>
      </c>
      <c r="E111" s="118">
        <f>E112+E119</f>
        <v>850</v>
      </c>
      <c r="F111" s="118">
        <f>F112+F119</f>
        <v>310</v>
      </c>
      <c r="G111" s="119">
        <v>0</v>
      </c>
      <c r="H111" s="119">
        <f>F111/E111</f>
        <v>0.36470588235294116</v>
      </c>
    </row>
    <row r="112" spans="1:8" x14ac:dyDescent="0.25">
      <c r="A112" s="87">
        <v>3</v>
      </c>
      <c r="B112" s="87"/>
      <c r="C112" s="88" t="s">
        <v>60</v>
      </c>
      <c r="D112" s="89">
        <f>D113</f>
        <v>0</v>
      </c>
      <c r="E112" s="89">
        <f>E113</f>
        <v>0</v>
      </c>
      <c r="F112" s="89">
        <f t="shared" si="27"/>
        <v>0</v>
      </c>
      <c r="G112" s="120">
        <v>0</v>
      </c>
      <c r="H112" s="120">
        <v>0</v>
      </c>
    </row>
    <row r="113" spans="1:8" s="27" customFormat="1" x14ac:dyDescent="0.25">
      <c r="A113" s="91">
        <v>32</v>
      </c>
      <c r="B113" s="91"/>
      <c r="C113" s="92" t="s">
        <v>10</v>
      </c>
      <c r="D113" s="93">
        <f>D114+D117</f>
        <v>0</v>
      </c>
      <c r="E113" s="93">
        <f>E114</f>
        <v>0</v>
      </c>
      <c r="F113" s="93">
        <f>F114</f>
        <v>0</v>
      </c>
      <c r="G113" s="129">
        <v>0</v>
      </c>
      <c r="H113" s="129">
        <v>0</v>
      </c>
    </row>
    <row r="114" spans="1:8" s="27" customFormat="1" x14ac:dyDescent="0.25">
      <c r="A114" s="95">
        <v>322</v>
      </c>
      <c r="B114" s="95"/>
      <c r="C114" s="103" t="s">
        <v>62</v>
      </c>
      <c r="D114" s="104">
        <f>D116</f>
        <v>0</v>
      </c>
      <c r="E114" s="104">
        <f>E116</f>
        <v>0</v>
      </c>
      <c r="F114" s="104">
        <f>F115+F116</f>
        <v>0</v>
      </c>
      <c r="G114" s="131">
        <v>0</v>
      </c>
      <c r="H114" s="131">
        <v>0</v>
      </c>
    </row>
    <row r="115" spans="1:8" s="58" customFormat="1" x14ac:dyDescent="0.25">
      <c r="A115" s="96">
        <v>3221</v>
      </c>
      <c r="B115" s="96"/>
      <c r="C115" s="97" t="s">
        <v>63</v>
      </c>
      <c r="D115" s="98">
        <v>0</v>
      </c>
      <c r="E115" s="98">
        <v>0</v>
      </c>
      <c r="F115" s="98"/>
      <c r="G115" s="122">
        <v>0</v>
      </c>
      <c r="H115" s="122">
        <v>0</v>
      </c>
    </row>
    <row r="116" spans="1:8" s="58" customFormat="1" x14ac:dyDescent="0.25">
      <c r="A116" s="105">
        <v>3225</v>
      </c>
      <c r="B116" s="105" t="s">
        <v>228</v>
      </c>
      <c r="C116" s="101" t="s">
        <v>66</v>
      </c>
      <c r="D116" s="102">
        <v>0</v>
      </c>
      <c r="E116" s="102">
        <v>0</v>
      </c>
      <c r="F116" s="102"/>
      <c r="G116" s="128">
        <v>0</v>
      </c>
      <c r="H116" s="128">
        <v>0</v>
      </c>
    </row>
    <row r="117" spans="1:8" s="27" customFormat="1" x14ac:dyDescent="0.25">
      <c r="A117" s="123">
        <v>323</v>
      </c>
      <c r="B117" s="123"/>
      <c r="C117" s="124" t="s">
        <v>67</v>
      </c>
      <c r="D117" s="126">
        <f>D118</f>
        <v>0</v>
      </c>
      <c r="E117" s="126">
        <f>E118</f>
        <v>0</v>
      </c>
      <c r="F117" s="126">
        <f>F118</f>
        <v>0</v>
      </c>
      <c r="G117" s="127">
        <v>0</v>
      </c>
      <c r="H117" s="127">
        <v>0</v>
      </c>
    </row>
    <row r="118" spans="1:8" s="58" customFormat="1" x14ac:dyDescent="0.25">
      <c r="A118" s="105">
        <v>3239</v>
      </c>
      <c r="B118" s="105" t="s">
        <v>229</v>
      </c>
      <c r="C118" s="101" t="s">
        <v>73</v>
      </c>
      <c r="D118" s="102">
        <v>0</v>
      </c>
      <c r="E118" s="102">
        <v>0</v>
      </c>
      <c r="F118" s="102">
        <v>0</v>
      </c>
      <c r="G118" s="128">
        <v>0</v>
      </c>
      <c r="H118" s="128">
        <v>0</v>
      </c>
    </row>
    <row r="119" spans="1:8" x14ac:dyDescent="0.25">
      <c r="A119" s="125">
        <v>4</v>
      </c>
      <c r="B119" s="125"/>
      <c r="C119" s="88" t="s">
        <v>5</v>
      </c>
      <c r="D119" s="89">
        <f>D120</f>
        <v>0</v>
      </c>
      <c r="E119" s="89">
        <f>E120</f>
        <v>850</v>
      </c>
      <c r="F119" s="89">
        <f>F120</f>
        <v>310</v>
      </c>
      <c r="G119" s="120">
        <v>0</v>
      </c>
      <c r="H119" s="120">
        <f t="shared" ref="H119:H122" si="28">F119/E119</f>
        <v>0.36470588235294116</v>
      </c>
    </row>
    <row r="120" spans="1:8" ht="24" x14ac:dyDescent="0.25">
      <c r="A120" s="116">
        <v>42</v>
      </c>
      <c r="B120" s="116"/>
      <c r="C120" s="92" t="s">
        <v>83</v>
      </c>
      <c r="D120" s="93">
        <v>0</v>
      </c>
      <c r="E120" s="93">
        <f>E121</f>
        <v>850</v>
      </c>
      <c r="F120" s="93">
        <f>F121</f>
        <v>310</v>
      </c>
      <c r="G120" s="129">
        <v>0</v>
      </c>
      <c r="H120" s="129">
        <f t="shared" si="28"/>
        <v>0.36470588235294116</v>
      </c>
    </row>
    <row r="121" spans="1:8" s="27" customFormat="1" x14ac:dyDescent="0.25">
      <c r="A121" s="123">
        <v>422</v>
      </c>
      <c r="B121" s="123"/>
      <c r="C121" s="124" t="s">
        <v>84</v>
      </c>
      <c r="D121" s="126">
        <f>D122</f>
        <v>0</v>
      </c>
      <c r="E121" s="126">
        <f>E122</f>
        <v>850</v>
      </c>
      <c r="F121" s="126">
        <f>F122</f>
        <v>310</v>
      </c>
      <c r="G121" s="127">
        <v>0</v>
      </c>
      <c r="H121" s="127">
        <f t="shared" si="28"/>
        <v>0.36470588235294116</v>
      </c>
    </row>
    <row r="122" spans="1:8" x14ac:dyDescent="0.25">
      <c r="A122" s="105">
        <v>4221</v>
      </c>
      <c r="B122" s="105" t="s">
        <v>230</v>
      </c>
      <c r="C122" s="101" t="s">
        <v>90</v>
      </c>
      <c r="D122" s="102">
        <v>0</v>
      </c>
      <c r="E122" s="102">
        <v>850</v>
      </c>
      <c r="F122" s="102">
        <v>310</v>
      </c>
      <c r="G122" s="128">
        <v>0</v>
      </c>
      <c r="H122" s="128">
        <f t="shared" si="28"/>
        <v>0.36470588235294116</v>
      </c>
    </row>
    <row r="123" spans="1:8" ht="21" customHeight="1" x14ac:dyDescent="0.25">
      <c r="A123" s="246" t="s">
        <v>231</v>
      </c>
      <c r="B123" s="247"/>
      <c r="C123" s="248"/>
      <c r="D123" s="83">
        <f>D124</f>
        <v>3256.04</v>
      </c>
      <c r="E123" s="83">
        <f>E124</f>
        <v>0</v>
      </c>
      <c r="F123" s="83">
        <f>F124</f>
        <v>0</v>
      </c>
      <c r="G123" s="117">
        <f t="shared" ref="G123:G128" si="29">F123/D123</f>
        <v>0</v>
      </c>
      <c r="H123" s="117">
        <v>0</v>
      </c>
    </row>
    <row r="124" spans="1:8" ht="15" customHeight="1" x14ac:dyDescent="0.25">
      <c r="A124" s="249" t="s">
        <v>234</v>
      </c>
      <c r="B124" s="249"/>
      <c r="C124" s="249"/>
      <c r="D124" s="118">
        <f t="shared" ref="D124:F125" si="30">D125</f>
        <v>3256.04</v>
      </c>
      <c r="E124" s="118">
        <f>E125</f>
        <v>0</v>
      </c>
      <c r="F124" s="118">
        <f>F125</f>
        <v>0</v>
      </c>
      <c r="G124" s="119">
        <f t="shared" si="29"/>
        <v>0</v>
      </c>
      <c r="H124" s="119">
        <v>0</v>
      </c>
    </row>
    <row r="125" spans="1:8" x14ac:dyDescent="0.25">
      <c r="A125" s="87">
        <v>3</v>
      </c>
      <c r="B125" s="87"/>
      <c r="C125" s="88" t="s">
        <v>60</v>
      </c>
      <c r="D125" s="89">
        <f>D126</f>
        <v>3256.04</v>
      </c>
      <c r="E125" s="89">
        <f>E126</f>
        <v>0</v>
      </c>
      <c r="F125" s="89">
        <f t="shared" si="30"/>
        <v>0</v>
      </c>
      <c r="G125" s="120">
        <f t="shared" si="29"/>
        <v>0</v>
      </c>
      <c r="H125" s="120">
        <v>0</v>
      </c>
    </row>
    <row r="126" spans="1:8" x14ac:dyDescent="0.25">
      <c r="A126" s="91">
        <v>32</v>
      </c>
      <c r="B126" s="91"/>
      <c r="C126" s="92" t="s">
        <v>10</v>
      </c>
      <c r="D126" s="93">
        <f>D127+D129</f>
        <v>3256.04</v>
      </c>
      <c r="E126" s="93">
        <f>E127</f>
        <v>0</v>
      </c>
      <c r="F126" s="93">
        <f>F127</f>
        <v>0</v>
      </c>
      <c r="G126" s="129">
        <f t="shared" si="29"/>
        <v>0</v>
      </c>
      <c r="H126" s="129">
        <v>0</v>
      </c>
    </row>
    <row r="127" spans="1:8" x14ac:dyDescent="0.25">
      <c r="A127" s="95">
        <v>322</v>
      </c>
      <c r="B127" s="95"/>
      <c r="C127" s="103"/>
      <c r="D127" s="104">
        <f>D128</f>
        <v>3256.04</v>
      </c>
      <c r="E127" s="104">
        <f>E128</f>
        <v>0</v>
      </c>
      <c r="F127" s="104">
        <f>F128</f>
        <v>0</v>
      </c>
      <c r="G127" s="131">
        <f t="shared" si="29"/>
        <v>0</v>
      </c>
      <c r="H127" s="131">
        <v>0</v>
      </c>
    </row>
    <row r="128" spans="1:8" x14ac:dyDescent="0.25">
      <c r="A128" s="105">
        <v>3222</v>
      </c>
      <c r="B128" s="105" t="s">
        <v>232</v>
      </c>
      <c r="C128" s="101" t="s">
        <v>64</v>
      </c>
      <c r="D128" s="102">
        <v>3256.04</v>
      </c>
      <c r="E128" s="102">
        <v>0</v>
      </c>
      <c r="F128" s="102">
        <v>0</v>
      </c>
      <c r="G128" s="128">
        <f t="shared" si="29"/>
        <v>0</v>
      </c>
      <c r="H128" s="128">
        <v>0</v>
      </c>
    </row>
    <row r="129" spans="1:8" ht="23.25" customHeight="1" x14ac:dyDescent="0.25">
      <c r="A129" s="246" t="s">
        <v>233</v>
      </c>
      <c r="B129" s="247"/>
      <c r="C129" s="248"/>
      <c r="D129" s="83">
        <f>D130+D143</f>
        <v>0</v>
      </c>
      <c r="E129" s="83">
        <f>E130+E143</f>
        <v>0</v>
      </c>
      <c r="F129" s="83">
        <f>F130+F143</f>
        <v>4068.89</v>
      </c>
      <c r="G129" s="117">
        <v>0</v>
      </c>
      <c r="H129" s="117">
        <v>0</v>
      </c>
    </row>
    <row r="130" spans="1:8" x14ac:dyDescent="0.25">
      <c r="A130" s="249" t="s">
        <v>235</v>
      </c>
      <c r="B130" s="249"/>
      <c r="C130" s="249"/>
      <c r="D130" s="118">
        <f t="shared" ref="D130" si="31">D131</f>
        <v>0</v>
      </c>
      <c r="E130" s="118">
        <f>E131</f>
        <v>0</v>
      </c>
      <c r="F130" s="118">
        <f>F131</f>
        <v>2175.12</v>
      </c>
      <c r="G130" s="119">
        <v>0</v>
      </c>
      <c r="H130" s="119">
        <v>0</v>
      </c>
    </row>
    <row r="131" spans="1:8" x14ac:dyDescent="0.25">
      <c r="A131" s="87">
        <v>3</v>
      </c>
      <c r="B131" s="87"/>
      <c r="C131" s="88" t="s">
        <v>60</v>
      </c>
      <c r="D131" s="89">
        <f>D132</f>
        <v>0</v>
      </c>
      <c r="E131" s="89">
        <f>E132+E139</f>
        <v>0</v>
      </c>
      <c r="F131" s="89">
        <f>F132+F139</f>
        <v>2175.12</v>
      </c>
      <c r="G131" s="120">
        <v>0</v>
      </c>
      <c r="H131" s="120">
        <v>0</v>
      </c>
    </row>
    <row r="132" spans="1:8" x14ac:dyDescent="0.25">
      <c r="A132" s="91">
        <v>31</v>
      </c>
      <c r="B132" s="91"/>
      <c r="C132" s="92" t="s">
        <v>4</v>
      </c>
      <c r="D132" s="93">
        <f>D133+D135</f>
        <v>0</v>
      </c>
      <c r="E132" s="93">
        <f>E133+E135+E137</f>
        <v>0</v>
      </c>
      <c r="F132" s="93">
        <f>F133+F135+F137</f>
        <v>2068.81</v>
      </c>
      <c r="G132" s="129">
        <v>0</v>
      </c>
      <c r="H132" s="129">
        <v>0</v>
      </c>
    </row>
    <row r="133" spans="1:8" x14ac:dyDescent="0.25">
      <c r="A133" s="95">
        <v>311</v>
      </c>
      <c r="B133" s="95"/>
      <c r="C133" s="103" t="s">
        <v>236</v>
      </c>
      <c r="D133" s="104">
        <f>D134</f>
        <v>0</v>
      </c>
      <c r="E133" s="104">
        <f>E134</f>
        <v>0</v>
      </c>
      <c r="F133" s="104">
        <f>F134</f>
        <v>1432.46</v>
      </c>
      <c r="G133" s="131">
        <v>0</v>
      </c>
      <c r="H133" s="131">
        <v>0</v>
      </c>
    </row>
    <row r="134" spans="1:8" x14ac:dyDescent="0.25">
      <c r="A134" s="105">
        <v>3111</v>
      </c>
      <c r="B134" s="105" t="s">
        <v>237</v>
      </c>
      <c r="C134" s="101" t="s">
        <v>20</v>
      </c>
      <c r="D134" s="102">
        <v>0</v>
      </c>
      <c r="E134" s="102">
        <v>0</v>
      </c>
      <c r="F134" s="102">
        <v>1432.46</v>
      </c>
      <c r="G134" s="128">
        <v>0</v>
      </c>
      <c r="H134" s="128">
        <v>0</v>
      </c>
    </row>
    <row r="135" spans="1:8" s="27" customFormat="1" x14ac:dyDescent="0.25">
      <c r="A135" s="123">
        <v>312</v>
      </c>
      <c r="B135" s="123"/>
      <c r="C135" s="124" t="s">
        <v>86</v>
      </c>
      <c r="D135" s="126">
        <f>D136</f>
        <v>0</v>
      </c>
      <c r="E135" s="126">
        <f>E136</f>
        <v>0</v>
      </c>
      <c r="F135" s="126">
        <f>F136</f>
        <v>400</v>
      </c>
      <c r="G135" s="127">
        <v>0</v>
      </c>
      <c r="H135" s="127">
        <v>0</v>
      </c>
    </row>
    <row r="136" spans="1:8" x14ac:dyDescent="0.25">
      <c r="A136" s="105">
        <v>3121</v>
      </c>
      <c r="B136" s="105" t="s">
        <v>238</v>
      </c>
      <c r="C136" s="101" t="s">
        <v>86</v>
      </c>
      <c r="D136" s="102">
        <v>0</v>
      </c>
      <c r="E136" s="102">
        <v>0</v>
      </c>
      <c r="F136" s="102">
        <v>400</v>
      </c>
      <c r="G136" s="128">
        <v>0</v>
      </c>
      <c r="H136" s="128">
        <v>0</v>
      </c>
    </row>
    <row r="137" spans="1:8" s="27" customFormat="1" x14ac:dyDescent="0.25">
      <c r="A137" s="123">
        <v>313</v>
      </c>
      <c r="B137" s="123"/>
      <c r="C137" s="124" t="s">
        <v>87</v>
      </c>
      <c r="D137" s="126">
        <f>D138</f>
        <v>0</v>
      </c>
      <c r="E137" s="126">
        <f>E138</f>
        <v>0</v>
      </c>
      <c r="F137" s="126">
        <f>F138</f>
        <v>236.35</v>
      </c>
      <c r="G137" s="127">
        <v>0</v>
      </c>
      <c r="H137" s="127">
        <v>0</v>
      </c>
    </row>
    <row r="138" spans="1:8" x14ac:dyDescent="0.25">
      <c r="A138" s="105">
        <v>3132</v>
      </c>
      <c r="B138" s="105" t="s">
        <v>239</v>
      </c>
      <c r="C138" s="101" t="s">
        <v>88</v>
      </c>
      <c r="D138" s="102">
        <v>0</v>
      </c>
      <c r="E138" s="102">
        <v>0</v>
      </c>
      <c r="F138" s="102">
        <v>236.35</v>
      </c>
      <c r="G138" s="128">
        <v>0</v>
      </c>
      <c r="H138" s="128">
        <v>0</v>
      </c>
    </row>
    <row r="139" spans="1:8" s="27" customFormat="1" x14ac:dyDescent="0.25">
      <c r="A139" s="116">
        <v>32</v>
      </c>
      <c r="B139" s="116"/>
      <c r="C139" s="92" t="s">
        <v>10</v>
      </c>
      <c r="D139" s="93">
        <f t="shared" ref="D139:F139" si="32">D140</f>
        <v>0</v>
      </c>
      <c r="E139" s="93">
        <f t="shared" si="32"/>
        <v>0</v>
      </c>
      <c r="F139" s="93">
        <f t="shared" si="32"/>
        <v>106.31</v>
      </c>
      <c r="G139" s="129">
        <v>0</v>
      </c>
      <c r="H139" s="129">
        <v>0</v>
      </c>
    </row>
    <row r="140" spans="1:8" s="27" customFormat="1" x14ac:dyDescent="0.25">
      <c r="A140" s="123">
        <v>321</v>
      </c>
      <c r="B140" s="123"/>
      <c r="C140" s="124" t="s">
        <v>21</v>
      </c>
      <c r="D140" s="126">
        <f>D141+D142</f>
        <v>0</v>
      </c>
      <c r="E140" s="126">
        <f>E141+E142</f>
        <v>0</v>
      </c>
      <c r="F140" s="126">
        <f>F141+F142</f>
        <v>106.31</v>
      </c>
      <c r="G140" s="127">
        <v>0</v>
      </c>
      <c r="H140" s="127">
        <v>0</v>
      </c>
    </row>
    <row r="141" spans="1:8" s="58" customFormat="1" x14ac:dyDescent="0.25">
      <c r="A141" s="105">
        <v>3211</v>
      </c>
      <c r="B141" s="105" t="s">
        <v>294</v>
      </c>
      <c r="C141" s="101" t="s">
        <v>22</v>
      </c>
      <c r="D141" s="102">
        <v>0</v>
      </c>
      <c r="E141" s="102">
        <v>0</v>
      </c>
      <c r="F141" s="102">
        <v>30</v>
      </c>
      <c r="G141" s="128">
        <v>0</v>
      </c>
      <c r="H141" s="128">
        <v>0</v>
      </c>
    </row>
    <row r="142" spans="1:8" ht="24" x14ac:dyDescent="0.25">
      <c r="A142" s="105">
        <v>3212</v>
      </c>
      <c r="B142" s="105" t="s">
        <v>240</v>
      </c>
      <c r="C142" s="101" t="s">
        <v>218</v>
      </c>
      <c r="D142" s="102">
        <v>0</v>
      </c>
      <c r="E142" s="102"/>
      <c r="F142" s="102">
        <v>76.31</v>
      </c>
      <c r="G142" s="128">
        <v>0</v>
      </c>
      <c r="H142" s="128">
        <v>0</v>
      </c>
    </row>
    <row r="143" spans="1:8" x14ac:dyDescent="0.25">
      <c r="A143" s="249" t="s">
        <v>241</v>
      </c>
      <c r="B143" s="249"/>
      <c r="C143" s="249"/>
      <c r="D143" s="118">
        <f t="shared" ref="D143" si="33">D144</f>
        <v>0</v>
      </c>
      <c r="E143" s="118">
        <f>E144</f>
        <v>0</v>
      </c>
      <c r="F143" s="118">
        <f>F144</f>
        <v>1893.77</v>
      </c>
      <c r="G143" s="119">
        <v>0</v>
      </c>
      <c r="H143" s="119">
        <v>0</v>
      </c>
    </row>
    <row r="144" spans="1:8" x14ac:dyDescent="0.25">
      <c r="A144" s="87">
        <v>3</v>
      </c>
      <c r="B144" s="87"/>
      <c r="C144" s="88" t="s">
        <v>60</v>
      </c>
      <c r="D144" s="89">
        <f>D145+D152</f>
        <v>0</v>
      </c>
      <c r="E144" s="89">
        <f>E145+E152</f>
        <v>0</v>
      </c>
      <c r="F144" s="89">
        <f>F145+F152</f>
        <v>1893.77</v>
      </c>
      <c r="G144" s="120">
        <v>0</v>
      </c>
      <c r="H144" s="120">
        <v>0</v>
      </c>
    </row>
    <row r="145" spans="1:8" x14ac:dyDescent="0.25">
      <c r="A145" s="91">
        <v>31</v>
      </c>
      <c r="B145" s="91"/>
      <c r="C145" s="92" t="s">
        <v>4</v>
      </c>
      <c r="D145" s="93">
        <f>D146+D148</f>
        <v>0</v>
      </c>
      <c r="E145" s="93">
        <f>E146+E148+E150</f>
        <v>0</v>
      </c>
      <c r="F145" s="93">
        <f>F146+F148+F150</f>
        <v>1818.55</v>
      </c>
      <c r="G145" s="129">
        <v>0</v>
      </c>
      <c r="H145" s="129">
        <v>0</v>
      </c>
    </row>
    <row r="146" spans="1:8" x14ac:dyDescent="0.25">
      <c r="A146" s="95">
        <v>311</v>
      </c>
      <c r="B146" s="95"/>
      <c r="C146" s="103" t="s">
        <v>236</v>
      </c>
      <c r="D146" s="104">
        <f>D147</f>
        <v>0</v>
      </c>
      <c r="E146" s="104">
        <f>E147</f>
        <v>0</v>
      </c>
      <c r="F146" s="104">
        <f>F147</f>
        <v>1560.98</v>
      </c>
      <c r="G146" s="131">
        <v>0</v>
      </c>
      <c r="H146" s="131">
        <v>0</v>
      </c>
    </row>
    <row r="147" spans="1:8" x14ac:dyDescent="0.25">
      <c r="A147" s="105">
        <v>3111</v>
      </c>
      <c r="B147" s="105" t="s">
        <v>242</v>
      </c>
      <c r="C147" s="101" t="s">
        <v>20</v>
      </c>
      <c r="D147" s="102">
        <v>0</v>
      </c>
      <c r="E147" s="102">
        <v>0</v>
      </c>
      <c r="F147" s="102">
        <v>1560.98</v>
      </c>
      <c r="G147" s="128">
        <v>0</v>
      </c>
      <c r="H147" s="128">
        <v>0</v>
      </c>
    </row>
    <row r="148" spans="1:8" x14ac:dyDescent="0.25">
      <c r="A148" s="123">
        <v>312</v>
      </c>
      <c r="B148" s="123"/>
      <c r="C148" s="124" t="s">
        <v>86</v>
      </c>
      <c r="D148" s="126">
        <f>D149</f>
        <v>0</v>
      </c>
      <c r="E148" s="126">
        <f>E149</f>
        <v>0</v>
      </c>
      <c r="F148" s="126">
        <f>F149</f>
        <v>0</v>
      </c>
      <c r="G148" s="127">
        <v>0</v>
      </c>
      <c r="H148" s="127">
        <v>0</v>
      </c>
    </row>
    <row r="149" spans="1:8" x14ac:dyDescent="0.25">
      <c r="A149" s="105">
        <v>3121</v>
      </c>
      <c r="B149" s="105" t="s">
        <v>243</v>
      </c>
      <c r="C149" s="101" t="s">
        <v>86</v>
      </c>
      <c r="D149" s="102">
        <v>0</v>
      </c>
      <c r="E149" s="102">
        <v>0</v>
      </c>
      <c r="F149" s="102">
        <v>0</v>
      </c>
      <c r="G149" s="128">
        <v>0</v>
      </c>
      <c r="H149" s="128">
        <v>0</v>
      </c>
    </row>
    <row r="150" spans="1:8" x14ac:dyDescent="0.25">
      <c r="A150" s="123">
        <v>313</v>
      </c>
      <c r="B150" s="123"/>
      <c r="C150" s="124" t="s">
        <v>87</v>
      </c>
      <c r="D150" s="126">
        <f>D151</f>
        <v>0</v>
      </c>
      <c r="E150" s="126">
        <f>E151</f>
        <v>0</v>
      </c>
      <c r="F150" s="126">
        <f>F151</f>
        <v>257.57</v>
      </c>
      <c r="G150" s="127">
        <v>0</v>
      </c>
      <c r="H150" s="127">
        <v>0</v>
      </c>
    </row>
    <row r="151" spans="1:8" x14ac:dyDescent="0.25">
      <c r="A151" s="105">
        <v>3132</v>
      </c>
      <c r="B151" s="105" t="s">
        <v>244</v>
      </c>
      <c r="C151" s="101" t="s">
        <v>88</v>
      </c>
      <c r="D151" s="102">
        <v>0</v>
      </c>
      <c r="E151" s="102">
        <v>0</v>
      </c>
      <c r="F151" s="102">
        <v>257.57</v>
      </c>
      <c r="G151" s="128">
        <v>0</v>
      </c>
      <c r="H151" s="128">
        <v>0</v>
      </c>
    </row>
    <row r="152" spans="1:8" s="27" customFormat="1" x14ac:dyDescent="0.25">
      <c r="A152" s="116">
        <v>32</v>
      </c>
      <c r="B152" s="116"/>
      <c r="C152" s="92" t="s">
        <v>10</v>
      </c>
      <c r="D152" s="93">
        <f t="shared" ref="D152:F153" si="34">D153</f>
        <v>0</v>
      </c>
      <c r="E152" s="93">
        <f t="shared" si="34"/>
        <v>0</v>
      </c>
      <c r="F152" s="93">
        <f t="shared" si="34"/>
        <v>75.22</v>
      </c>
      <c r="G152" s="129">
        <v>0</v>
      </c>
      <c r="H152" s="129">
        <v>0</v>
      </c>
    </row>
    <row r="153" spans="1:8" s="27" customFormat="1" x14ac:dyDescent="0.25">
      <c r="A153" s="123">
        <v>321</v>
      </c>
      <c r="B153" s="123"/>
      <c r="C153" s="124" t="s">
        <v>21</v>
      </c>
      <c r="D153" s="126">
        <f t="shared" si="34"/>
        <v>0</v>
      </c>
      <c r="E153" s="126">
        <f t="shared" si="34"/>
        <v>0</v>
      </c>
      <c r="F153" s="126">
        <f t="shared" si="34"/>
        <v>75.22</v>
      </c>
      <c r="G153" s="127">
        <v>0</v>
      </c>
      <c r="H153" s="127">
        <v>0</v>
      </c>
    </row>
    <row r="154" spans="1:8" ht="24" x14ac:dyDescent="0.25">
      <c r="A154" s="105">
        <v>3212</v>
      </c>
      <c r="B154" s="105" t="s">
        <v>245</v>
      </c>
      <c r="C154" s="101" t="s">
        <v>218</v>
      </c>
      <c r="D154" s="102">
        <v>0</v>
      </c>
      <c r="E154" s="102">
        <v>0</v>
      </c>
      <c r="F154" s="102">
        <v>75.22</v>
      </c>
      <c r="G154" s="128">
        <v>0</v>
      </c>
      <c r="H154" s="128">
        <v>0</v>
      </c>
    </row>
    <row r="155" spans="1:8" s="27" customFormat="1" ht="23.25" customHeight="1" x14ac:dyDescent="0.25">
      <c r="A155" s="246" t="s">
        <v>246</v>
      </c>
      <c r="B155" s="247"/>
      <c r="C155" s="248"/>
      <c r="D155" s="83">
        <f>D156</f>
        <v>25281.02</v>
      </c>
      <c r="E155" s="83">
        <f>E156</f>
        <v>57886.92</v>
      </c>
      <c r="F155" s="83">
        <f>F156</f>
        <v>30703.82</v>
      </c>
      <c r="G155" s="117">
        <f>F155/D155</f>
        <v>1.2145008389693137</v>
      </c>
      <c r="H155" s="117">
        <f>F155/E155</f>
        <v>0.53041032412849054</v>
      </c>
    </row>
    <row r="156" spans="1:8" s="27" customFormat="1" x14ac:dyDescent="0.25">
      <c r="A156" s="249" t="s">
        <v>247</v>
      </c>
      <c r="B156" s="249"/>
      <c r="C156" s="249"/>
      <c r="D156" s="118">
        <f t="shared" ref="D156:F157" si="35">D157</f>
        <v>25281.02</v>
      </c>
      <c r="E156" s="118">
        <f>E157</f>
        <v>57886.92</v>
      </c>
      <c r="F156" s="118">
        <f>F157</f>
        <v>30703.82</v>
      </c>
      <c r="G156" s="119">
        <v>0</v>
      </c>
      <c r="H156" s="119">
        <f t="shared" ref="H156:H180" si="36">F156/E156</f>
        <v>0.53041032412849054</v>
      </c>
    </row>
    <row r="157" spans="1:8" s="27" customFormat="1" x14ac:dyDescent="0.25">
      <c r="A157" s="87">
        <v>3</v>
      </c>
      <c r="B157" s="87"/>
      <c r="C157" s="88" t="s">
        <v>60</v>
      </c>
      <c r="D157" s="89">
        <f t="shared" ref="D157:E159" si="37">D158</f>
        <v>25281.02</v>
      </c>
      <c r="E157" s="89">
        <f t="shared" si="37"/>
        <v>57886.92</v>
      </c>
      <c r="F157" s="89">
        <f t="shared" si="35"/>
        <v>30703.82</v>
      </c>
      <c r="G157" s="120">
        <v>0</v>
      </c>
      <c r="H157" s="120">
        <f t="shared" si="36"/>
        <v>0.53041032412849054</v>
      </c>
    </row>
    <row r="158" spans="1:8" s="27" customFormat="1" x14ac:dyDescent="0.25">
      <c r="A158" s="91">
        <v>32</v>
      </c>
      <c r="B158" s="91"/>
      <c r="C158" s="92" t="s">
        <v>10</v>
      </c>
      <c r="D158" s="93">
        <f t="shared" si="37"/>
        <v>25281.02</v>
      </c>
      <c r="E158" s="93">
        <f t="shared" si="37"/>
        <v>57886.92</v>
      </c>
      <c r="F158" s="93">
        <f>F159</f>
        <v>30703.82</v>
      </c>
      <c r="G158" s="129">
        <v>0</v>
      </c>
      <c r="H158" s="129">
        <f t="shared" si="36"/>
        <v>0.53041032412849054</v>
      </c>
    </row>
    <row r="159" spans="1:8" s="27" customFormat="1" x14ac:dyDescent="0.25">
      <c r="A159" s="95">
        <v>322</v>
      </c>
      <c r="B159" s="95"/>
      <c r="C159" s="103"/>
      <c r="D159" s="104">
        <f t="shared" si="37"/>
        <v>25281.02</v>
      </c>
      <c r="E159" s="104">
        <f t="shared" si="37"/>
        <v>57886.92</v>
      </c>
      <c r="F159" s="104">
        <f>F160</f>
        <v>30703.82</v>
      </c>
      <c r="G159" s="131">
        <v>0</v>
      </c>
      <c r="H159" s="131">
        <f t="shared" si="36"/>
        <v>0.53041032412849054</v>
      </c>
    </row>
    <row r="160" spans="1:8" x14ac:dyDescent="0.25">
      <c r="A160" s="105">
        <v>3222</v>
      </c>
      <c r="B160" s="105" t="s">
        <v>248</v>
      </c>
      <c r="C160" s="101" t="s">
        <v>64</v>
      </c>
      <c r="D160" s="102">
        <v>25281.02</v>
      </c>
      <c r="E160" s="102">
        <v>57886.92</v>
      </c>
      <c r="F160" s="102">
        <v>30703.82</v>
      </c>
      <c r="G160" s="128">
        <v>0</v>
      </c>
      <c r="H160" s="128">
        <f t="shared" si="36"/>
        <v>0.53041032412849054</v>
      </c>
    </row>
    <row r="161" spans="1:8" s="27" customFormat="1" x14ac:dyDescent="0.25">
      <c r="A161" s="246" t="s">
        <v>249</v>
      </c>
      <c r="B161" s="247"/>
      <c r="C161" s="248"/>
      <c r="D161" s="83">
        <f>D162+D169</f>
        <v>3144.0799999999995</v>
      </c>
      <c r="E161" s="83">
        <f>E162+E169</f>
        <v>6681.6</v>
      </c>
      <c r="F161" s="83">
        <f>F162+F169</f>
        <v>0</v>
      </c>
      <c r="G161" s="117">
        <f>F161/D161</f>
        <v>0</v>
      </c>
      <c r="H161" s="117">
        <f>F161/E161</f>
        <v>0</v>
      </c>
    </row>
    <row r="162" spans="1:8" s="27" customFormat="1" x14ac:dyDescent="0.25">
      <c r="A162" s="249" t="s">
        <v>250</v>
      </c>
      <c r="B162" s="249"/>
      <c r="C162" s="249"/>
      <c r="D162" s="118">
        <f t="shared" ref="D162:F163" si="38">D163</f>
        <v>135.88999999999999</v>
      </c>
      <c r="E162" s="118">
        <f>E163</f>
        <v>0</v>
      </c>
      <c r="F162" s="118">
        <f>F163</f>
        <v>0</v>
      </c>
      <c r="G162" s="119">
        <v>0</v>
      </c>
      <c r="H162" s="119">
        <v>0</v>
      </c>
    </row>
    <row r="163" spans="1:8" s="27" customFormat="1" x14ac:dyDescent="0.25">
      <c r="A163" s="87">
        <v>3</v>
      </c>
      <c r="B163" s="87"/>
      <c r="C163" s="88" t="s">
        <v>60</v>
      </c>
      <c r="D163" s="89">
        <f>D164</f>
        <v>135.88999999999999</v>
      </c>
      <c r="E163" s="89">
        <f>E164</f>
        <v>0</v>
      </c>
      <c r="F163" s="89">
        <f t="shared" si="38"/>
        <v>0</v>
      </c>
      <c r="G163" s="120">
        <v>0</v>
      </c>
      <c r="H163" s="120">
        <v>0</v>
      </c>
    </row>
    <row r="164" spans="1:8" s="27" customFormat="1" x14ac:dyDescent="0.25">
      <c r="A164" s="91">
        <v>31</v>
      </c>
      <c r="B164" s="91"/>
      <c r="C164" s="92" t="s">
        <v>4</v>
      </c>
      <c r="D164" s="93">
        <f>D165+D167</f>
        <v>135.88999999999999</v>
      </c>
      <c r="E164" s="93">
        <f>E165+E167</f>
        <v>0</v>
      </c>
      <c r="F164" s="93">
        <f>F165+F167</f>
        <v>0</v>
      </c>
      <c r="G164" s="129">
        <v>0</v>
      </c>
      <c r="H164" s="129">
        <v>0</v>
      </c>
    </row>
    <row r="165" spans="1:8" s="27" customFormat="1" x14ac:dyDescent="0.25">
      <c r="A165" s="95">
        <v>311</v>
      </c>
      <c r="B165" s="95"/>
      <c r="C165" s="103" t="s">
        <v>236</v>
      </c>
      <c r="D165" s="104">
        <f>D166</f>
        <v>116.64</v>
      </c>
      <c r="E165" s="104">
        <f>E166</f>
        <v>0</v>
      </c>
      <c r="F165" s="104">
        <f>F166</f>
        <v>0</v>
      </c>
      <c r="G165" s="131">
        <v>0</v>
      </c>
      <c r="H165" s="131">
        <v>0</v>
      </c>
    </row>
    <row r="166" spans="1:8" x14ac:dyDescent="0.25">
      <c r="A166" s="105">
        <v>3111</v>
      </c>
      <c r="B166" s="105" t="s">
        <v>251</v>
      </c>
      <c r="C166" s="101" t="s">
        <v>20</v>
      </c>
      <c r="D166" s="102">
        <v>116.64</v>
      </c>
      <c r="E166" s="102"/>
      <c r="F166" s="102">
        <v>0</v>
      </c>
      <c r="G166" s="128">
        <v>0</v>
      </c>
      <c r="H166" s="128">
        <v>0</v>
      </c>
    </row>
    <row r="167" spans="1:8" x14ac:dyDescent="0.25">
      <c r="A167" s="123">
        <v>313</v>
      </c>
      <c r="B167" s="123"/>
      <c r="C167" s="124" t="s">
        <v>87</v>
      </c>
      <c r="D167" s="126">
        <f>D168</f>
        <v>19.25</v>
      </c>
      <c r="E167" s="126">
        <f>E168</f>
        <v>0</v>
      </c>
      <c r="F167" s="126">
        <f>F168</f>
        <v>0</v>
      </c>
      <c r="G167" s="127">
        <v>0</v>
      </c>
      <c r="H167" s="127">
        <v>0</v>
      </c>
    </row>
    <row r="168" spans="1:8" x14ac:dyDescent="0.25">
      <c r="A168" s="105">
        <v>3132</v>
      </c>
      <c r="B168" s="105" t="s">
        <v>252</v>
      </c>
      <c r="C168" s="101" t="s">
        <v>88</v>
      </c>
      <c r="D168" s="102">
        <v>19.25</v>
      </c>
      <c r="E168" s="102"/>
      <c r="F168" s="102">
        <v>0</v>
      </c>
      <c r="G168" s="128">
        <v>0</v>
      </c>
      <c r="H168" s="128">
        <v>0</v>
      </c>
    </row>
    <row r="169" spans="1:8" s="27" customFormat="1" x14ac:dyDescent="0.25">
      <c r="A169" s="249" t="s">
        <v>241</v>
      </c>
      <c r="B169" s="249"/>
      <c r="C169" s="249"/>
      <c r="D169" s="118">
        <f t="shared" ref="D169" si="39">D170</f>
        <v>3008.1899999999996</v>
      </c>
      <c r="E169" s="118">
        <f>E170</f>
        <v>6681.6</v>
      </c>
      <c r="F169" s="118">
        <f>F170</f>
        <v>0</v>
      </c>
      <c r="G169" s="119">
        <v>0</v>
      </c>
      <c r="H169" s="119">
        <f t="shared" si="36"/>
        <v>0</v>
      </c>
    </row>
    <row r="170" spans="1:8" s="27" customFormat="1" x14ac:dyDescent="0.25">
      <c r="A170" s="87">
        <v>3</v>
      </c>
      <c r="B170" s="87"/>
      <c r="C170" s="88" t="s">
        <v>60</v>
      </c>
      <c r="D170" s="89">
        <f>D171+D178</f>
        <v>3008.1899999999996</v>
      </c>
      <c r="E170" s="89">
        <f>E171+E178</f>
        <v>6681.6</v>
      </c>
      <c r="F170" s="89">
        <f>F171+F178</f>
        <v>0</v>
      </c>
      <c r="G170" s="120">
        <v>0</v>
      </c>
      <c r="H170" s="120">
        <f t="shared" si="36"/>
        <v>0</v>
      </c>
    </row>
    <row r="171" spans="1:8" s="27" customFormat="1" x14ac:dyDescent="0.25">
      <c r="A171" s="91">
        <v>31</v>
      </c>
      <c r="B171" s="91"/>
      <c r="C171" s="92" t="s">
        <v>4</v>
      </c>
      <c r="D171" s="93">
        <f>D172+D174+D176</f>
        <v>2816.8199999999997</v>
      </c>
      <c r="E171" s="93">
        <f>E172+E174+E176</f>
        <v>6369.52</v>
      </c>
      <c r="F171" s="93">
        <f>F172+F174+F176</f>
        <v>0</v>
      </c>
      <c r="G171" s="129">
        <v>0</v>
      </c>
      <c r="H171" s="129">
        <f t="shared" si="36"/>
        <v>0</v>
      </c>
    </row>
    <row r="172" spans="1:8" s="27" customFormat="1" x14ac:dyDescent="0.25">
      <c r="A172" s="95">
        <v>311</v>
      </c>
      <c r="B172" s="95"/>
      <c r="C172" s="103" t="s">
        <v>236</v>
      </c>
      <c r="D172" s="104">
        <f>D173</f>
        <v>2275.4699999999998</v>
      </c>
      <c r="E172" s="104">
        <f>E173</f>
        <v>4952.38</v>
      </c>
      <c r="F172" s="104">
        <f>F173</f>
        <v>0</v>
      </c>
      <c r="G172" s="131">
        <v>0</v>
      </c>
      <c r="H172" s="131">
        <f t="shared" si="36"/>
        <v>0</v>
      </c>
    </row>
    <row r="173" spans="1:8" x14ac:dyDescent="0.25">
      <c r="A173" s="105">
        <v>3111</v>
      </c>
      <c r="B173" s="105" t="s">
        <v>253</v>
      </c>
      <c r="C173" s="101" t="s">
        <v>20</v>
      </c>
      <c r="D173" s="102">
        <v>2275.4699999999998</v>
      </c>
      <c r="E173" s="102">
        <v>4952.38</v>
      </c>
      <c r="F173" s="102"/>
      <c r="G173" s="128">
        <v>0</v>
      </c>
      <c r="H173" s="128">
        <f t="shared" si="36"/>
        <v>0</v>
      </c>
    </row>
    <row r="174" spans="1:8" s="27" customFormat="1" x14ac:dyDescent="0.25">
      <c r="A174" s="123">
        <v>312</v>
      </c>
      <c r="B174" s="123"/>
      <c r="C174" s="124" t="s">
        <v>86</v>
      </c>
      <c r="D174" s="126">
        <f>D175</f>
        <v>165.9</v>
      </c>
      <c r="E174" s="126">
        <f>E175</f>
        <v>600</v>
      </c>
      <c r="F174" s="126">
        <f>F175</f>
        <v>0</v>
      </c>
      <c r="G174" s="127">
        <v>0</v>
      </c>
      <c r="H174" s="127">
        <f t="shared" si="36"/>
        <v>0</v>
      </c>
    </row>
    <row r="175" spans="1:8" x14ac:dyDescent="0.25">
      <c r="A175" s="105">
        <v>3121</v>
      </c>
      <c r="B175" s="105" t="s">
        <v>254</v>
      </c>
      <c r="C175" s="101" t="s">
        <v>86</v>
      </c>
      <c r="D175" s="102">
        <v>165.9</v>
      </c>
      <c r="E175" s="102">
        <v>600</v>
      </c>
      <c r="F175" s="102">
        <v>0</v>
      </c>
      <c r="G175" s="128">
        <v>0</v>
      </c>
      <c r="H175" s="128">
        <f t="shared" si="36"/>
        <v>0</v>
      </c>
    </row>
    <row r="176" spans="1:8" s="27" customFormat="1" x14ac:dyDescent="0.25">
      <c r="A176" s="123">
        <v>313</v>
      </c>
      <c r="B176" s="123"/>
      <c r="C176" s="124" t="s">
        <v>87</v>
      </c>
      <c r="D176" s="126">
        <f>D177</f>
        <v>375.45</v>
      </c>
      <c r="E176" s="126">
        <f>E177</f>
        <v>817.14</v>
      </c>
      <c r="F176" s="126">
        <f>F177</f>
        <v>0</v>
      </c>
      <c r="G176" s="127">
        <v>0</v>
      </c>
      <c r="H176" s="127">
        <f t="shared" si="36"/>
        <v>0</v>
      </c>
    </row>
    <row r="177" spans="1:8" x14ac:dyDescent="0.25">
      <c r="A177" s="105">
        <v>3132</v>
      </c>
      <c r="B177" s="105" t="s">
        <v>258</v>
      </c>
      <c r="C177" s="101" t="s">
        <v>88</v>
      </c>
      <c r="D177" s="102">
        <v>375.45</v>
      </c>
      <c r="E177" s="102">
        <v>817.14</v>
      </c>
      <c r="F177" s="102">
        <v>0</v>
      </c>
      <c r="G177" s="128">
        <v>0</v>
      </c>
      <c r="H177" s="128">
        <f t="shared" si="36"/>
        <v>0</v>
      </c>
    </row>
    <row r="178" spans="1:8" s="27" customFormat="1" x14ac:dyDescent="0.25">
      <c r="A178" s="116">
        <v>32</v>
      </c>
      <c r="B178" s="116"/>
      <c r="C178" s="92" t="s">
        <v>10</v>
      </c>
      <c r="D178" s="93">
        <f t="shared" ref="D178:F179" si="40">D179</f>
        <v>191.37</v>
      </c>
      <c r="E178" s="93">
        <f t="shared" si="40"/>
        <v>312.08</v>
      </c>
      <c r="F178" s="93">
        <f t="shared" si="40"/>
        <v>0</v>
      </c>
      <c r="G178" s="129">
        <v>0</v>
      </c>
      <c r="H178" s="129">
        <f t="shared" si="36"/>
        <v>0</v>
      </c>
    </row>
    <row r="179" spans="1:8" s="27" customFormat="1" x14ac:dyDescent="0.25">
      <c r="A179" s="123">
        <v>321</v>
      </c>
      <c r="B179" s="123"/>
      <c r="C179" s="124" t="s">
        <v>21</v>
      </c>
      <c r="D179" s="126">
        <f t="shared" si="40"/>
        <v>191.37</v>
      </c>
      <c r="E179" s="126">
        <f t="shared" si="40"/>
        <v>312.08</v>
      </c>
      <c r="F179" s="126">
        <f t="shared" si="40"/>
        <v>0</v>
      </c>
      <c r="G179" s="127">
        <v>0</v>
      </c>
      <c r="H179" s="127">
        <f t="shared" si="36"/>
        <v>0</v>
      </c>
    </row>
    <row r="180" spans="1:8" ht="24" x14ac:dyDescent="0.25">
      <c r="A180" s="105">
        <v>3212</v>
      </c>
      <c r="B180" s="105" t="s">
        <v>255</v>
      </c>
      <c r="C180" s="101" t="s">
        <v>218</v>
      </c>
      <c r="D180" s="102">
        <v>191.37</v>
      </c>
      <c r="E180" s="102">
        <v>312.08</v>
      </c>
      <c r="F180" s="102">
        <v>0</v>
      </c>
      <c r="G180" s="128">
        <v>0</v>
      </c>
      <c r="H180" s="128">
        <f t="shared" si="36"/>
        <v>0</v>
      </c>
    </row>
    <row r="181" spans="1:8" s="27" customFormat="1" x14ac:dyDescent="0.25">
      <c r="A181" s="246" t="s">
        <v>256</v>
      </c>
      <c r="B181" s="247"/>
      <c r="C181" s="248"/>
      <c r="D181" s="83">
        <f>D182</f>
        <v>2011.74</v>
      </c>
      <c r="E181" s="83">
        <f>E182</f>
        <v>4211.01</v>
      </c>
      <c r="F181" s="83">
        <f>F182</f>
        <v>2273.58</v>
      </c>
      <c r="G181" s="117">
        <f>F181/D181</f>
        <v>1.1301559843717379</v>
      </c>
      <c r="H181" s="117">
        <f>F181/E181</f>
        <v>0.53991322746799453</v>
      </c>
    </row>
    <row r="182" spans="1:8" s="27" customFormat="1" x14ac:dyDescent="0.25">
      <c r="A182" s="249" t="s">
        <v>234</v>
      </c>
      <c r="B182" s="249"/>
      <c r="C182" s="249"/>
      <c r="D182" s="118">
        <f t="shared" ref="D182:F183" si="41">D183</f>
        <v>2011.74</v>
      </c>
      <c r="E182" s="118">
        <f>E183</f>
        <v>4211.01</v>
      </c>
      <c r="F182" s="118">
        <f>F183</f>
        <v>2273.58</v>
      </c>
      <c r="G182" s="119">
        <f t="shared" ref="G182:G186" si="42">F182/D182</f>
        <v>1.1301559843717379</v>
      </c>
      <c r="H182" s="119">
        <f t="shared" ref="H182:H192" si="43">F182/E182</f>
        <v>0.53991322746799453</v>
      </c>
    </row>
    <row r="183" spans="1:8" s="27" customFormat="1" x14ac:dyDescent="0.25">
      <c r="A183" s="87">
        <v>3</v>
      </c>
      <c r="B183" s="87"/>
      <c r="C183" s="88" t="s">
        <v>60</v>
      </c>
      <c r="D183" s="89">
        <f t="shared" ref="D183:E185" si="44">D184</f>
        <v>2011.74</v>
      </c>
      <c r="E183" s="89">
        <f t="shared" si="44"/>
        <v>4211.01</v>
      </c>
      <c r="F183" s="89">
        <f t="shared" si="41"/>
        <v>2273.58</v>
      </c>
      <c r="G183" s="120">
        <f t="shared" si="42"/>
        <v>1.1301559843717379</v>
      </c>
      <c r="H183" s="120">
        <f t="shared" si="43"/>
        <v>0.53991322746799453</v>
      </c>
    </row>
    <row r="184" spans="1:8" s="27" customFormat="1" x14ac:dyDescent="0.25">
      <c r="A184" s="91">
        <v>32</v>
      </c>
      <c r="B184" s="91"/>
      <c r="C184" s="92" t="s">
        <v>10</v>
      </c>
      <c r="D184" s="93">
        <f t="shared" si="44"/>
        <v>2011.74</v>
      </c>
      <c r="E184" s="93">
        <f t="shared" si="44"/>
        <v>4211.01</v>
      </c>
      <c r="F184" s="93">
        <f>F185</f>
        <v>2273.58</v>
      </c>
      <c r="G184" s="129">
        <f t="shared" si="42"/>
        <v>1.1301559843717379</v>
      </c>
      <c r="H184" s="129">
        <f t="shared" si="43"/>
        <v>0.53991322746799453</v>
      </c>
    </row>
    <row r="185" spans="1:8" s="27" customFormat="1" x14ac:dyDescent="0.25">
      <c r="A185" s="95">
        <v>322</v>
      </c>
      <c r="B185" s="95"/>
      <c r="C185" s="103"/>
      <c r="D185" s="104">
        <f t="shared" si="44"/>
        <v>2011.74</v>
      </c>
      <c r="E185" s="104">
        <f t="shared" si="44"/>
        <v>4211.01</v>
      </c>
      <c r="F185" s="104">
        <f>F186</f>
        <v>2273.58</v>
      </c>
      <c r="G185" s="131">
        <f t="shared" si="42"/>
        <v>1.1301559843717379</v>
      </c>
      <c r="H185" s="131">
        <f t="shared" si="43"/>
        <v>0.53991322746799453</v>
      </c>
    </row>
    <row r="186" spans="1:8" x14ac:dyDescent="0.25">
      <c r="A186" s="105">
        <v>3222</v>
      </c>
      <c r="B186" s="105" t="s">
        <v>257</v>
      </c>
      <c r="C186" s="101" t="s">
        <v>64</v>
      </c>
      <c r="D186" s="102">
        <v>2011.74</v>
      </c>
      <c r="E186" s="102">
        <v>4211.01</v>
      </c>
      <c r="F186" s="102">
        <v>2273.58</v>
      </c>
      <c r="G186" s="128">
        <f t="shared" si="42"/>
        <v>1.1301559843717379</v>
      </c>
      <c r="H186" s="128">
        <f t="shared" si="43"/>
        <v>0.53991322746799453</v>
      </c>
    </row>
    <row r="187" spans="1:8" s="27" customFormat="1" x14ac:dyDescent="0.25">
      <c r="A187" s="246" t="s">
        <v>259</v>
      </c>
      <c r="B187" s="247"/>
      <c r="C187" s="248"/>
      <c r="D187" s="83">
        <f>D188</f>
        <v>0</v>
      </c>
      <c r="E187" s="83">
        <f>E188</f>
        <v>150</v>
      </c>
      <c r="F187" s="83">
        <f>F188</f>
        <v>0</v>
      </c>
      <c r="G187" s="117">
        <v>0</v>
      </c>
      <c r="H187" s="117">
        <f t="shared" si="43"/>
        <v>0</v>
      </c>
    </row>
    <row r="188" spans="1:8" s="27" customFormat="1" x14ac:dyDescent="0.25">
      <c r="A188" s="249" t="s">
        <v>234</v>
      </c>
      <c r="B188" s="249"/>
      <c r="C188" s="249"/>
      <c r="D188" s="118">
        <f t="shared" ref="D188:F189" si="45">D189</f>
        <v>0</v>
      </c>
      <c r="E188" s="118">
        <f>E189+E194</f>
        <v>150</v>
      </c>
      <c r="F188" s="118">
        <f>F189+F194</f>
        <v>0</v>
      </c>
      <c r="G188" s="119">
        <v>0</v>
      </c>
      <c r="H188" s="119">
        <f t="shared" si="43"/>
        <v>0</v>
      </c>
    </row>
    <row r="189" spans="1:8" s="27" customFormat="1" x14ac:dyDescent="0.25">
      <c r="A189" s="87">
        <v>3</v>
      </c>
      <c r="B189" s="87"/>
      <c r="C189" s="88" t="s">
        <v>60</v>
      </c>
      <c r="D189" s="89">
        <f>D190</f>
        <v>0</v>
      </c>
      <c r="E189" s="89">
        <f>E190</f>
        <v>150</v>
      </c>
      <c r="F189" s="89">
        <f t="shared" si="45"/>
        <v>0</v>
      </c>
      <c r="G189" s="120">
        <v>0</v>
      </c>
      <c r="H189" s="120">
        <f t="shared" si="43"/>
        <v>0</v>
      </c>
    </row>
    <row r="190" spans="1:8" s="27" customFormat="1" x14ac:dyDescent="0.25">
      <c r="A190" s="91">
        <v>32</v>
      </c>
      <c r="B190" s="91"/>
      <c r="C190" s="92" t="s">
        <v>10</v>
      </c>
      <c r="D190" s="93">
        <f>D191+D193</f>
        <v>0</v>
      </c>
      <c r="E190" s="93">
        <f>E191</f>
        <v>150</v>
      </c>
      <c r="F190" s="93">
        <f>F191</f>
        <v>0</v>
      </c>
      <c r="G190" s="129">
        <v>0</v>
      </c>
      <c r="H190" s="129">
        <f t="shared" si="43"/>
        <v>0</v>
      </c>
    </row>
    <row r="191" spans="1:8" s="27" customFormat="1" x14ac:dyDescent="0.25">
      <c r="A191" s="95">
        <v>322</v>
      </c>
      <c r="B191" s="95"/>
      <c r="C191" s="103"/>
      <c r="D191" s="104">
        <f>D192</f>
        <v>0</v>
      </c>
      <c r="E191" s="104">
        <f>E192</f>
        <v>150</v>
      </c>
      <c r="F191" s="104">
        <f>F192</f>
        <v>0</v>
      </c>
      <c r="G191" s="131">
        <v>0</v>
      </c>
      <c r="H191" s="131">
        <f t="shared" si="43"/>
        <v>0</v>
      </c>
    </row>
    <row r="192" spans="1:8" x14ac:dyDescent="0.25">
      <c r="A192" s="105">
        <v>3222</v>
      </c>
      <c r="B192" s="105" t="s">
        <v>260</v>
      </c>
      <c r="C192" s="101" t="s">
        <v>64</v>
      </c>
      <c r="D192" s="102">
        <v>0</v>
      </c>
      <c r="E192" s="102">
        <v>150</v>
      </c>
      <c r="F192" s="102">
        <v>0</v>
      </c>
      <c r="G192" s="128">
        <v>0</v>
      </c>
      <c r="H192" s="128">
        <f t="shared" si="43"/>
        <v>0</v>
      </c>
    </row>
  </sheetData>
  <mergeCells count="31">
    <mergeCell ref="A1:H1"/>
    <mergeCell ref="A2:H2"/>
    <mergeCell ref="A3:H3"/>
    <mergeCell ref="A6:C6"/>
    <mergeCell ref="A10:C10"/>
    <mergeCell ref="A7:C7"/>
    <mergeCell ref="A8:C8"/>
    <mergeCell ref="A9:C9"/>
    <mergeCell ref="A4:B4"/>
    <mergeCell ref="A5:B5"/>
    <mergeCell ref="A11:C11"/>
    <mergeCell ref="A111:C111"/>
    <mergeCell ref="A12:C12"/>
    <mergeCell ref="A44:C44"/>
    <mergeCell ref="A45:C45"/>
    <mergeCell ref="A62:C62"/>
    <mergeCell ref="A71:C71"/>
    <mergeCell ref="A155:C155"/>
    <mergeCell ref="A156:C156"/>
    <mergeCell ref="A124:C124"/>
    <mergeCell ref="A123:C123"/>
    <mergeCell ref="A129:C129"/>
    <mergeCell ref="A130:C130"/>
    <mergeCell ref="A143:C143"/>
    <mergeCell ref="A181:C181"/>
    <mergeCell ref="A182:C182"/>
    <mergeCell ref="A187:C187"/>
    <mergeCell ref="A188:C188"/>
    <mergeCell ref="A161:C161"/>
    <mergeCell ref="A162:C162"/>
    <mergeCell ref="A169:C169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2024-07-08T07:13:14Z</cp:lastPrinted>
  <dcterms:created xsi:type="dcterms:W3CDTF">2022-08-12T12:51:27Z</dcterms:created>
  <dcterms:modified xsi:type="dcterms:W3CDTF">2024-07-08T07:13:51Z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